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ndsv01\Shr_Data2\01280300介護保険課\介護保険課\★★★新型コロナウイルス対応★★★\★☆【R7（二期）重点支援地方交付金】物価高対策\02_実施要領関係\"/>
    </mc:Choice>
  </mc:AlternateContent>
  <xr:revisionPtr revIDLastSave="0" documentId="13_ncr:1_{CF93152B-8878-4340-953F-D6B8208BC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所一覧" sheetId="1" r:id="rId1"/>
    <sheet name="記入例" sheetId="4" r:id="rId2"/>
    <sheet name="基準額一覧" sheetId="2" r:id="rId3"/>
  </sheets>
  <definedNames>
    <definedName name="_xlnm._FilterDatabase" localSheetId="2" hidden="1">基準額一覧!$A$1:$I$1</definedName>
    <definedName name="_xlnm.Print_Area" localSheetId="2">基準額一覧!$A$1:$K$28</definedName>
    <definedName name="_xlnm.Print_Area" localSheetId="1">記入例!$A$1:$I$41</definedName>
    <definedName name="_xlnm.Print_Area" localSheetId="0">事業所一覧!$A$1:$I$41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9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7" i="4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K7" i="1"/>
  <c r="H7" i="1" s="1"/>
  <c r="K17" i="2"/>
  <c r="J17" i="2"/>
  <c r="I17" i="2"/>
  <c r="H17" i="2"/>
  <c r="B17" i="2"/>
  <c r="K16" i="2"/>
  <c r="J16" i="2"/>
  <c r="I16" i="2"/>
  <c r="H16" i="2"/>
  <c r="B16" i="2"/>
  <c r="K15" i="2"/>
  <c r="J15" i="2"/>
  <c r="I15" i="2"/>
  <c r="H15" i="2"/>
  <c r="B15" i="2"/>
  <c r="K14" i="2"/>
  <c r="J14" i="2"/>
  <c r="I14" i="2"/>
  <c r="H14" i="2"/>
  <c r="B14" i="2"/>
  <c r="H36" i="4"/>
  <c r="H35" i="4"/>
  <c r="H34" i="4"/>
  <c r="H33" i="4"/>
  <c r="H32" i="4"/>
  <c r="H31" i="4"/>
  <c r="H30" i="4"/>
  <c r="H29" i="4"/>
  <c r="H28" i="4"/>
  <c r="H27" i="4"/>
  <c r="J4" i="2"/>
  <c r="J8" i="2"/>
  <c r="J9" i="2"/>
  <c r="J10" i="2"/>
  <c r="J11" i="2"/>
  <c r="J12" i="2"/>
  <c r="J13" i="2"/>
  <c r="J18" i="2"/>
  <c r="J19" i="2"/>
  <c r="J20" i="2"/>
  <c r="J21" i="2"/>
  <c r="J22" i="2"/>
  <c r="J23" i="2"/>
  <c r="J24" i="2"/>
  <c r="J25" i="2"/>
  <c r="J26" i="2"/>
  <c r="J27" i="2"/>
  <c r="J28" i="2"/>
  <c r="I4" i="2"/>
  <c r="I7" i="2"/>
  <c r="I8" i="2"/>
  <c r="I9" i="2"/>
  <c r="I10" i="2"/>
  <c r="I11" i="2"/>
  <c r="I12" i="2"/>
  <c r="I13" i="2"/>
  <c r="I18" i="2"/>
  <c r="I19" i="2"/>
  <c r="I20" i="2"/>
  <c r="I21" i="2"/>
  <c r="I22" i="2"/>
  <c r="I23" i="2"/>
  <c r="I24" i="2"/>
  <c r="I25" i="2"/>
  <c r="I26" i="2"/>
  <c r="I27" i="2"/>
  <c r="I28" i="2"/>
  <c r="H4" i="2"/>
  <c r="H8" i="2"/>
  <c r="H9" i="2"/>
  <c r="H10" i="2"/>
  <c r="H11" i="2"/>
  <c r="H12" i="2"/>
  <c r="H13" i="2"/>
  <c r="H18" i="2"/>
  <c r="H19" i="2"/>
  <c r="H20" i="2"/>
  <c r="H21" i="2"/>
  <c r="H22" i="2"/>
  <c r="H23" i="2"/>
  <c r="H24" i="2"/>
  <c r="H25" i="2"/>
  <c r="H26" i="2"/>
  <c r="H27" i="2"/>
  <c r="H28" i="2"/>
  <c r="H2" i="2"/>
  <c r="K4" i="2"/>
  <c r="K8" i="2"/>
  <c r="K9" i="2"/>
  <c r="K10" i="2"/>
  <c r="K11" i="2"/>
  <c r="K12" i="2"/>
  <c r="K13" i="2"/>
  <c r="K18" i="2"/>
  <c r="K19" i="2"/>
  <c r="K20" i="2"/>
  <c r="K21" i="2"/>
  <c r="K22" i="2"/>
  <c r="K23" i="2"/>
  <c r="K24" i="2"/>
  <c r="K25" i="2"/>
  <c r="K26" i="2"/>
  <c r="K27" i="2"/>
  <c r="K28" i="2"/>
  <c r="K2" i="2"/>
  <c r="I37" i="4"/>
  <c r="K36" i="4"/>
  <c r="A36" i="4"/>
  <c r="K35" i="4"/>
  <c r="A35" i="4"/>
  <c r="K34" i="4"/>
  <c r="A34" i="4"/>
  <c r="K33" i="4"/>
  <c r="A33" i="4"/>
  <c r="K32" i="4"/>
  <c r="A32" i="4"/>
  <c r="K31" i="4"/>
  <c r="A31" i="4"/>
  <c r="K30" i="4"/>
  <c r="A30" i="4"/>
  <c r="K29" i="4"/>
  <c r="A29" i="4"/>
  <c r="K28" i="4"/>
  <c r="A28" i="4"/>
  <c r="K27" i="4"/>
  <c r="A27" i="4"/>
  <c r="K26" i="4"/>
  <c r="A26" i="4"/>
  <c r="K25" i="4"/>
  <c r="A25" i="4"/>
  <c r="K24" i="4"/>
  <c r="A24" i="4"/>
  <c r="K23" i="4"/>
  <c r="A23" i="4"/>
  <c r="K22" i="4"/>
  <c r="A22" i="4"/>
  <c r="K21" i="4"/>
  <c r="A21" i="4"/>
  <c r="K20" i="4"/>
  <c r="A20" i="4"/>
  <c r="K19" i="4"/>
  <c r="A19" i="4"/>
  <c r="K18" i="4"/>
  <c r="A18" i="4"/>
  <c r="K17" i="4"/>
  <c r="A17" i="4"/>
  <c r="K16" i="4"/>
  <c r="A16" i="4"/>
  <c r="K15" i="4"/>
  <c r="A15" i="4"/>
  <c r="K14" i="4"/>
  <c r="A14" i="4"/>
  <c r="K13" i="4"/>
  <c r="A13" i="4"/>
  <c r="K12" i="4"/>
  <c r="A12" i="4"/>
  <c r="K11" i="4"/>
  <c r="A11" i="4"/>
  <c r="K10" i="4"/>
  <c r="H10" i="4" s="1"/>
  <c r="A10" i="4"/>
  <c r="K9" i="4"/>
  <c r="A9" i="4"/>
  <c r="K8" i="4"/>
  <c r="A8" i="4"/>
  <c r="K7" i="4"/>
  <c r="A7" i="4"/>
  <c r="F7" i="2"/>
  <c r="H7" i="2" s="1"/>
  <c r="F6" i="2"/>
  <c r="K6" i="2" s="1"/>
  <c r="F5" i="2"/>
  <c r="I5" i="2" s="1"/>
  <c r="F3" i="2"/>
  <c r="K3" i="2" s="1"/>
  <c r="F2" i="2"/>
  <c r="I2" i="2" s="1"/>
  <c r="K8" i="1"/>
  <c r="H8" i="1" s="1"/>
  <c r="K9" i="1"/>
  <c r="H9" i="1" s="1"/>
  <c r="K10" i="1"/>
  <c r="H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J6" i="2" l="1"/>
  <c r="J7" i="2"/>
  <c r="K7" i="2"/>
  <c r="I6" i="2"/>
  <c r="J5" i="2"/>
  <c r="H6" i="2"/>
  <c r="H5" i="2"/>
  <c r="J3" i="2"/>
  <c r="K5" i="2"/>
  <c r="H3" i="2"/>
  <c r="J2" i="2"/>
  <c r="I3" i="2"/>
  <c r="B28" i="2"/>
  <c r="B27" i="2"/>
  <c r="B26" i="2"/>
  <c r="B25" i="2"/>
  <c r="B24" i="2"/>
  <c r="B23" i="2"/>
  <c r="B22" i="2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7" i="1"/>
  <c r="B18" i="2"/>
  <c r="B19" i="2"/>
  <c r="B20" i="2"/>
  <c r="B21" i="2"/>
  <c r="B3" i="2"/>
  <c r="B8" i="2"/>
  <c r="B4" i="2"/>
  <c r="B5" i="2"/>
  <c r="B6" i="2"/>
  <c r="B9" i="2"/>
  <c r="B10" i="2"/>
  <c r="B7" i="2"/>
  <c r="B11" i="2"/>
  <c r="B12" i="2"/>
  <c r="B13" i="2"/>
  <c r="B2" i="2"/>
  <c r="F9" i="1" l="1"/>
  <c r="F11" i="1"/>
  <c r="F10" i="1"/>
  <c r="F12" i="1"/>
  <c r="F8" i="1"/>
  <c r="F7" i="4"/>
  <c r="F14" i="4"/>
  <c r="F31" i="4"/>
  <c r="F23" i="4"/>
  <c r="F9" i="4"/>
  <c r="F26" i="4"/>
  <c r="F16" i="4"/>
  <c r="F36" i="4"/>
  <c r="F32" i="4"/>
  <c r="F28" i="4"/>
  <c r="F21" i="4"/>
  <c r="F18" i="4"/>
  <c r="F24" i="4"/>
  <c r="F10" i="4"/>
  <c r="F35" i="4"/>
  <c r="F27" i="4"/>
  <c r="F17" i="4"/>
  <c r="F34" i="4"/>
  <c r="F8" i="4"/>
  <c r="F29" i="4"/>
  <c r="F22" i="4"/>
  <c r="F25" i="4"/>
  <c r="F11" i="4"/>
  <c r="F30" i="4"/>
  <c r="F33" i="4"/>
  <c r="F15" i="4"/>
  <c r="F20" i="4"/>
  <c r="F13" i="4"/>
  <c r="F12" i="4"/>
  <c r="F19" i="4"/>
  <c r="F7" i="1"/>
  <c r="I37" i="1"/>
  <c r="F27" i="1"/>
  <c r="F16" i="1"/>
  <c r="F28" i="1"/>
  <c r="F17" i="1"/>
  <c r="F29" i="1"/>
  <c r="F18" i="1"/>
  <c r="F30" i="1"/>
  <c r="F19" i="1"/>
  <c r="F31" i="1"/>
  <c r="F20" i="1"/>
  <c r="F32" i="1"/>
  <c r="F22" i="1"/>
  <c r="F34" i="1"/>
  <c r="F23" i="1"/>
  <c r="F35" i="1"/>
  <c r="F21" i="1"/>
  <c r="F33" i="1"/>
  <c r="F24" i="1"/>
  <c r="F36" i="1"/>
  <c r="F13" i="1"/>
  <c r="F25" i="1"/>
  <c r="F14" i="1"/>
  <c r="F26" i="1"/>
  <c r="F15" i="1"/>
  <c r="L37" i="4" l="1"/>
  <c r="H37" i="4" s="1"/>
  <c r="H38" i="4" s="1"/>
  <c r="L37" i="1"/>
  <c r="H37" i="1" s="1"/>
  <c r="H38" i="1" s="1"/>
</calcChain>
</file>

<file path=xl/sharedStrings.xml><?xml version="1.0" encoding="utf-8"?>
<sst xmlns="http://schemas.openxmlformats.org/spreadsheetml/2006/main" count="183" uniqueCount="97">
  <si>
    <t>№</t>
  </si>
  <si>
    <t>①事業所名</t>
  </si>
  <si>
    <t>②事業所番号</t>
  </si>
  <si>
    <t>③区分</t>
  </si>
  <si>
    <t>④事業所種別</t>
  </si>
  <si>
    <r>
      <t>事業所一覧（別紙１）</t>
    </r>
    <r>
      <rPr>
        <b/>
        <u/>
        <sz val="12"/>
        <color theme="1"/>
        <rFont val="ＭＳ ゴシック"/>
        <family val="3"/>
        <charset val="128"/>
      </rPr>
      <t>　　　　　　　</t>
    </r>
    <phoneticPr fontId="5"/>
  </si>
  <si>
    <t>法人名</t>
    <rPh sb="0" eb="3">
      <t>ホウジンメイ</t>
    </rPh>
    <phoneticPr fontId="5"/>
  </si>
  <si>
    <t>ア</t>
    <phoneticPr fontId="5"/>
  </si>
  <si>
    <t>介護老人福祉施設</t>
    <phoneticPr fontId="5"/>
  </si>
  <si>
    <t>イ</t>
  </si>
  <si>
    <t>ウ</t>
  </si>
  <si>
    <t>エ</t>
  </si>
  <si>
    <t>オ</t>
  </si>
  <si>
    <t>カ</t>
  </si>
  <si>
    <t>キ</t>
  </si>
  <si>
    <t>介護老人保健施設</t>
  </si>
  <si>
    <t>認知症対応型共同生活介護</t>
  </si>
  <si>
    <t>地域密着型介護老人福祉施設</t>
  </si>
  <si>
    <t>養護老人ホーム</t>
  </si>
  <si>
    <t>軽費老人ホーム</t>
  </si>
  <si>
    <t>短期入所生活介護</t>
  </si>
  <si>
    <t>短期入所療養介護</t>
  </si>
  <si>
    <t>小規模多機能型居宅介護</t>
  </si>
  <si>
    <t>看護小規模多機能型居宅介護</t>
  </si>
  <si>
    <t>Ⅰ</t>
    <phoneticPr fontId="5"/>
  </si>
  <si>
    <t>区分</t>
    <rPh sb="0" eb="2">
      <t>クブン</t>
    </rPh>
    <phoneticPr fontId="5"/>
  </si>
  <si>
    <t>種別</t>
    <rPh sb="0" eb="2">
      <t>シュベツ</t>
    </rPh>
    <phoneticPr fontId="5"/>
  </si>
  <si>
    <t>Ⅱ</t>
    <phoneticPr fontId="5"/>
  </si>
  <si>
    <t>金額（円）</t>
    <rPh sb="0" eb="2">
      <t>キンガク</t>
    </rPh>
    <rPh sb="3" eb="4">
      <t>エン</t>
    </rPh>
    <phoneticPr fontId="5"/>
  </si>
  <si>
    <t>/定員</t>
    <rPh sb="1" eb="3">
      <t>テイイン</t>
    </rPh>
    <phoneticPr fontId="5"/>
  </si>
  <si>
    <t>/事業所</t>
    <rPh sb="1" eb="4">
      <t>ジギョウショ</t>
    </rPh>
    <phoneticPr fontId="5"/>
  </si>
  <si>
    <t>有料老人ホーム（特定施設入居者生活介護含む）</t>
    <rPh sb="8" eb="10">
      <t>トクテイ</t>
    </rPh>
    <rPh sb="10" eb="12">
      <t>シセツ</t>
    </rPh>
    <rPh sb="12" eb="15">
      <t>ニュウキョシャ</t>
    </rPh>
    <rPh sb="15" eb="19">
      <t>セイカツカイゴ</t>
    </rPh>
    <rPh sb="19" eb="20">
      <t>フク</t>
    </rPh>
    <phoneticPr fontId="5"/>
  </si>
  <si>
    <t>サービス付き高齢者向け住宅（特定施設入居者生活介護含む）</t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rPh sb="25" eb="26">
      <t>フク</t>
    </rPh>
    <phoneticPr fontId="5"/>
  </si>
  <si>
    <t>訪問系</t>
    <rPh sb="0" eb="3">
      <t>ホウモンケイ</t>
    </rPh>
    <phoneticPr fontId="5"/>
  </si>
  <si>
    <t>Ⅲ</t>
    <phoneticPr fontId="5"/>
  </si>
  <si>
    <t>訪問介護</t>
    <phoneticPr fontId="5"/>
  </si>
  <si>
    <t>訪問入浴介護</t>
  </si>
  <si>
    <t>訪問看護</t>
  </si>
  <si>
    <t>訪問リハビリテーション</t>
  </si>
  <si>
    <t>定期巡回・随時対応型訪問介護看護</t>
  </si>
  <si>
    <t>福祉用具貸与(特定福祉用具販売含む)</t>
    <rPh sb="7" eb="9">
      <t>トクテイ</t>
    </rPh>
    <rPh sb="9" eb="13">
      <t>フクシヨウグ</t>
    </rPh>
    <rPh sb="13" eb="15">
      <t>ハンバイ</t>
    </rPh>
    <rPh sb="15" eb="16">
      <t>フク</t>
    </rPh>
    <phoneticPr fontId="5"/>
  </si>
  <si>
    <t>居宅介護支援</t>
  </si>
  <si>
    <t>合計金額</t>
    <phoneticPr fontId="5"/>
  </si>
  <si>
    <t>⑥支援金額
（単位：円）</t>
    <rPh sb="7" eb="9">
      <t>タンイ</t>
    </rPh>
    <rPh sb="10" eb="11">
      <t>エン</t>
    </rPh>
    <phoneticPr fontId="5"/>
  </si>
  <si>
    <t>⑦前回給付額
（単位：円）</t>
    <rPh sb="1" eb="3">
      <t>ゼンカイ</t>
    </rPh>
    <rPh sb="3" eb="6">
      <t>キュウフガク</t>
    </rPh>
    <rPh sb="8" eb="10">
      <t>タンイ</t>
    </rPh>
    <rPh sb="11" eb="12">
      <t>エン</t>
    </rPh>
    <phoneticPr fontId="5"/>
  </si>
  <si>
    <t>ウ</t>
    <phoneticPr fontId="5"/>
  </si>
  <si>
    <t>エ</t>
    <phoneticPr fontId="5"/>
  </si>
  <si>
    <t>オ</t>
    <phoneticPr fontId="5"/>
  </si>
  <si>
    <t>カ</t>
    <phoneticPr fontId="5"/>
  </si>
  <si>
    <t>ア</t>
    <phoneticPr fontId="5"/>
  </si>
  <si>
    <t>イ</t>
    <phoneticPr fontId="5"/>
  </si>
  <si>
    <t>Ⅳ</t>
    <phoneticPr fontId="5"/>
  </si>
  <si>
    <t>Ⅱウ</t>
  </si>
  <si>
    <t>株式会社　地域共生介護保険</t>
    <rPh sb="0" eb="4">
      <t>カブシキカイシャ</t>
    </rPh>
    <rPh sb="5" eb="9">
      <t>チイキキョウセイ</t>
    </rPh>
    <rPh sb="9" eb="13">
      <t>カイゴホケン</t>
    </rPh>
    <phoneticPr fontId="5"/>
  </si>
  <si>
    <t>デイサービス地域共生介護保険A</t>
    <rPh sb="6" eb="10">
      <t>チイキキョウセイ</t>
    </rPh>
    <rPh sb="10" eb="14">
      <t>カイゴホケン</t>
    </rPh>
    <phoneticPr fontId="5"/>
  </si>
  <si>
    <t>ケアサービス地域共生介護保険A</t>
    <rPh sb="6" eb="10">
      <t>チイキキョウセイ</t>
    </rPh>
    <rPh sb="10" eb="14">
      <t>カイゴホケン</t>
    </rPh>
    <phoneticPr fontId="5"/>
  </si>
  <si>
    <t>デイサービス地域共生介護保険B</t>
    <rPh sb="6" eb="10">
      <t>チイキキョウセイ</t>
    </rPh>
    <rPh sb="10" eb="14">
      <t>カイゴホケン</t>
    </rPh>
    <phoneticPr fontId="5"/>
  </si>
  <si>
    <t>ケアサービス地域共生介護保険B</t>
    <rPh sb="6" eb="10">
      <t>チイキキョウセイ</t>
    </rPh>
    <rPh sb="10" eb="14">
      <t>カイゴホケン</t>
    </rPh>
    <phoneticPr fontId="5"/>
  </si>
  <si>
    <t>デイサービス地域共生介護保険C</t>
    <rPh sb="6" eb="10">
      <t>チイキキョウセイ</t>
    </rPh>
    <rPh sb="10" eb="14">
      <t>カイゴホケン</t>
    </rPh>
    <phoneticPr fontId="5"/>
  </si>
  <si>
    <t>ケアサービス地域共生介護保険C</t>
    <rPh sb="6" eb="10">
      <t>チイキキョウセイ</t>
    </rPh>
    <rPh sb="10" eb="14">
      <t>カイゴホケン</t>
    </rPh>
    <phoneticPr fontId="5"/>
  </si>
  <si>
    <t>117080****</t>
    <phoneticPr fontId="5"/>
  </si>
  <si>
    <t>117080++++</t>
    <phoneticPr fontId="5"/>
  </si>
  <si>
    <t>117080////</t>
    <phoneticPr fontId="5"/>
  </si>
  <si>
    <t>Ⅲア</t>
  </si>
  <si>
    <t>Ⅲイ</t>
  </si>
  <si>
    <t>小規模多機能地域共生介護保険</t>
    <rPh sb="0" eb="6">
      <t>ショウキボタキノウ</t>
    </rPh>
    <rPh sb="6" eb="14">
      <t>チイキキョウセイカイゴホケン</t>
    </rPh>
    <phoneticPr fontId="5"/>
  </si>
  <si>
    <t>119080@@@@</t>
    <phoneticPr fontId="5"/>
  </si>
  <si>
    <t>Ⅱオ</t>
  </si>
  <si>
    <t>介護付有料老人ホーム地域共生介護保険</t>
    <rPh sb="0" eb="7">
      <t>カイゴツキユウリョウロウジン</t>
    </rPh>
    <rPh sb="10" eb="14">
      <t>チイキキョウセイ</t>
    </rPh>
    <rPh sb="14" eb="18">
      <t>カイゴホケン</t>
    </rPh>
    <phoneticPr fontId="5"/>
  </si>
  <si>
    <t>Ⅱイ</t>
  </si>
  <si>
    <t>117080\\\\</t>
    <phoneticPr fontId="5"/>
  </si>
  <si>
    <t>サ高住　地域共生介護保険A</t>
    <rPh sb="1" eb="3">
      <t>コウジュウ</t>
    </rPh>
    <rPh sb="4" eb="12">
      <t>チイキキョウセイカイゴホケン</t>
    </rPh>
    <phoneticPr fontId="5"/>
  </si>
  <si>
    <t>サ高住　地域共生介護保険B</t>
    <rPh sb="1" eb="3">
      <t>コウジュウ</t>
    </rPh>
    <rPh sb="4" eb="12">
      <t>チイキキョウセイカイゴホケン</t>
    </rPh>
    <phoneticPr fontId="5"/>
  </si>
  <si>
    <t>住宅型有料老人ホーム地域共生介護保険</t>
    <rPh sb="0" eb="3">
      <t>ジュウタクガタ</t>
    </rPh>
    <rPh sb="3" eb="7">
      <t>ユウリョウロウジン</t>
    </rPh>
    <rPh sb="10" eb="14">
      <t>チイキキョウセイ</t>
    </rPh>
    <rPh sb="14" eb="18">
      <t>カイゴホケン</t>
    </rPh>
    <phoneticPr fontId="5"/>
  </si>
  <si>
    <t>（⑥-⑦）差引合計金額【様式第１号に記載する支援金交付申請(請求)額】⇒</t>
    <rPh sb="5" eb="7">
      <t>サシヒキ</t>
    </rPh>
    <phoneticPr fontId="5"/>
  </si>
  <si>
    <t>Ⅱイ</t>
    <phoneticPr fontId="5"/>
  </si>
  <si>
    <t>11/1開設・再開</t>
    <rPh sb="4" eb="6">
      <t>カイセツ</t>
    </rPh>
    <rPh sb="7" eb="9">
      <t>サイカイ</t>
    </rPh>
    <phoneticPr fontId="5"/>
  </si>
  <si>
    <t>12/1開設・再開</t>
    <rPh sb="4" eb="6">
      <t>カイセツ</t>
    </rPh>
    <rPh sb="7" eb="9">
      <t>サイカイ</t>
    </rPh>
    <phoneticPr fontId="5"/>
  </si>
  <si>
    <t>1/1開設・再開</t>
    <rPh sb="3" eb="5">
      <t>カイセツ</t>
    </rPh>
    <rPh sb="6" eb="8">
      <t>サイカイ</t>
    </rPh>
    <phoneticPr fontId="5"/>
  </si>
  <si>
    <t>10/1開設・再開</t>
    <rPh sb="4" eb="6">
      <t>カイセツ</t>
    </rPh>
    <rPh sb="7" eb="9">
      <t>サイカイ</t>
    </rPh>
    <phoneticPr fontId="5"/>
  </si>
  <si>
    <t>Ⅴ</t>
    <phoneticPr fontId="5"/>
  </si>
  <si>
    <t>通所介護（食事提供有）</t>
    <rPh sb="0" eb="4">
      <t>ツウショカイゴ</t>
    </rPh>
    <rPh sb="5" eb="9">
      <t>ショクジテイキョウ</t>
    </rPh>
    <rPh sb="9" eb="10">
      <t>アリ</t>
    </rPh>
    <phoneticPr fontId="5"/>
  </si>
  <si>
    <t>通所リハビリテーション（食事提供有）</t>
    <rPh sb="12" eb="17">
      <t>ショクジテイキョウアリ</t>
    </rPh>
    <phoneticPr fontId="5"/>
  </si>
  <si>
    <t>地域密着型通所介護（食事提供有）</t>
    <rPh sb="10" eb="15">
      <t>ショクジテイキョウアリ</t>
    </rPh>
    <phoneticPr fontId="5"/>
  </si>
  <si>
    <t>認知症対応型通所介護（食事提供有）</t>
    <rPh sb="11" eb="16">
      <t>ショクジテイキョウアリ</t>
    </rPh>
    <phoneticPr fontId="5"/>
  </si>
  <si>
    <t>通所介護（食事提供無）</t>
    <rPh sb="0" eb="4">
      <t>ツウショカイゴ</t>
    </rPh>
    <rPh sb="5" eb="9">
      <t>ショクジテイキョウ</t>
    </rPh>
    <phoneticPr fontId="5"/>
  </si>
  <si>
    <t>通所リハビリテーション（食事提供無）</t>
    <phoneticPr fontId="5"/>
  </si>
  <si>
    <t>地域密着型通所介護（食事提供無）</t>
    <phoneticPr fontId="5"/>
  </si>
  <si>
    <t>認知症対応型通所介護（食事提供無）</t>
    <phoneticPr fontId="5"/>
  </si>
  <si>
    <t>⑤開設日
又は再開日</t>
    <rPh sb="1" eb="4">
      <t>カイセツビ</t>
    </rPh>
    <rPh sb="5" eb="6">
      <t>マタ</t>
    </rPh>
    <rPh sb="7" eb="10">
      <t>サイカイビ</t>
    </rPh>
    <phoneticPr fontId="5"/>
  </si>
  <si>
    <t>入所系Ⅰ又はⅡの場合、定員数</t>
    <rPh sb="4" eb="5">
      <t>マタ</t>
    </rPh>
    <phoneticPr fontId="5"/>
  </si>
  <si>
    <t>※１</t>
    <phoneticPr fontId="5"/>
  </si>
  <si>
    <t>※２</t>
    <phoneticPr fontId="5"/>
  </si>
  <si>
    <t>定員数は、要領「別表２」のＡ欄区分が入所系Ⅰ又はⅡの場合にのみご記入ください。</t>
    <rPh sb="5" eb="7">
      <t>ヨウリョウ</t>
    </rPh>
    <rPh sb="8" eb="10">
      <t>ベッピョウ</t>
    </rPh>
    <rPh sb="14" eb="15">
      <t>ラン</t>
    </rPh>
    <rPh sb="22" eb="23">
      <t>マタ</t>
    </rPh>
    <phoneticPr fontId="5"/>
  </si>
  <si>
    <r>
      <t>「③区分」は、要領「別表２」のＡ欄「区分」及びＢ欄「事業所種別」に記載されている内容にしたがって選択してください。
「④事業所種別」「⑥支援金額」欄については自動入力されます。「⑤開設日又は再開日」欄については、事業所の開設日をご記入ください</t>
    </r>
    <r>
      <rPr>
        <u/>
        <sz val="10.5"/>
        <color theme="1"/>
        <rFont val="ＭＳ ゴシック"/>
        <family val="3"/>
        <charset val="128"/>
      </rPr>
      <t>（ただし、令和7年10月1日から令和8年1月1日までの間に、休止から再開した実績のある事業所については、開設日ではなく再開日を記入すること）</t>
    </r>
    <r>
      <rPr>
        <sz val="10.5"/>
        <color theme="1"/>
        <rFont val="ＭＳ ゴシック"/>
        <family val="3"/>
        <charset val="128"/>
      </rPr>
      <t>。⑦は令和7年9月30日付で実施した令和7年度越谷市高齢者施設等光熱費等高騰対策支援金（LPガスを使用している事業所への支援）の給付実績がある場合に、給付された金額を入力してください。</t>
    </r>
    <rPh sb="7" eb="9">
      <t>ヨウリョウ</t>
    </rPh>
    <rPh sb="16" eb="17">
      <t>ラン</t>
    </rPh>
    <rPh sb="21" eb="22">
      <t>オヨ</t>
    </rPh>
    <rPh sb="24" eb="25">
      <t>ラン</t>
    </rPh>
    <rPh sb="26" eb="29">
      <t>ジギョウショ</t>
    </rPh>
    <rPh sb="29" eb="31">
      <t>シュベツ</t>
    </rPh>
    <rPh sb="48" eb="50">
      <t>センタク</t>
    </rPh>
    <rPh sb="73" eb="74">
      <t>ラン</t>
    </rPh>
    <rPh sb="79" eb="83">
      <t>ジドウニュウリョク</t>
    </rPh>
    <rPh sb="90" eb="93">
      <t>カイセツビ</t>
    </rPh>
    <rPh sb="93" eb="94">
      <t>マタ</t>
    </rPh>
    <rPh sb="95" eb="98">
      <t>サイカイビ</t>
    </rPh>
    <rPh sb="99" eb="100">
      <t>ラン</t>
    </rPh>
    <rPh sb="106" eb="109">
      <t>ジギョウショ</t>
    </rPh>
    <rPh sb="115" eb="117">
      <t>キニュウ</t>
    </rPh>
    <rPh sb="126" eb="128">
      <t>レイワ</t>
    </rPh>
    <rPh sb="129" eb="130">
      <t>ネン</t>
    </rPh>
    <rPh sb="132" eb="133">
      <t>ガツ</t>
    </rPh>
    <rPh sb="134" eb="135">
      <t>ニチ</t>
    </rPh>
    <rPh sb="137" eb="139">
      <t>レイワ</t>
    </rPh>
    <rPh sb="140" eb="141">
      <t>ネン</t>
    </rPh>
    <rPh sb="142" eb="143">
      <t>ガツ</t>
    </rPh>
    <rPh sb="144" eb="145">
      <t>ニチ</t>
    </rPh>
    <rPh sb="148" eb="149">
      <t>アイダ</t>
    </rPh>
    <rPh sb="151" eb="153">
      <t>キュウシ</t>
    </rPh>
    <rPh sb="155" eb="157">
      <t>サイカイ</t>
    </rPh>
    <rPh sb="159" eb="161">
      <t>ジッセキ</t>
    </rPh>
    <rPh sb="164" eb="167">
      <t>ジギョウショ</t>
    </rPh>
    <rPh sb="173" eb="176">
      <t>カイセツビ</t>
    </rPh>
    <rPh sb="180" eb="183">
      <t>サイカイビ</t>
    </rPh>
    <rPh sb="184" eb="186">
      <t>キニュウ</t>
    </rPh>
    <rPh sb="194" eb="196">
      <t>レイワ</t>
    </rPh>
    <rPh sb="197" eb="198">
      <t>ネン</t>
    </rPh>
    <rPh sb="199" eb="200">
      <t>ガツ</t>
    </rPh>
    <rPh sb="202" eb="203">
      <t>ニチ</t>
    </rPh>
    <rPh sb="203" eb="204">
      <t>ヅケ</t>
    </rPh>
    <rPh sb="205" eb="207">
      <t>ジッシ</t>
    </rPh>
    <rPh sb="240" eb="242">
      <t>シヨウ</t>
    </rPh>
    <rPh sb="246" eb="249">
      <t>ジギョウショ</t>
    </rPh>
    <rPh sb="251" eb="253">
      <t>シエン</t>
    </rPh>
    <rPh sb="255" eb="259">
      <t>キュウフジッセキ</t>
    </rPh>
    <rPh sb="262" eb="264">
      <t>バアイ</t>
    </rPh>
    <rPh sb="266" eb="268">
      <t>キュウフ</t>
    </rPh>
    <rPh sb="271" eb="273">
      <t>キンガク</t>
    </rPh>
    <rPh sb="274" eb="276">
      <t>ニュウリョク</t>
    </rPh>
    <phoneticPr fontId="5"/>
  </si>
  <si>
    <t>入所系</t>
    <rPh sb="0" eb="3">
      <t>ニュウショケイ</t>
    </rPh>
    <phoneticPr fontId="5"/>
  </si>
  <si>
    <t>通所系</t>
    <rPh sb="0" eb="3">
      <t>ツウショケイ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</si>
</sst>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;;&quot;円&quot;;@"/>
    <numFmt numFmtId="177" formatCode="#,###&quot;人&quot;;;;@"/>
    <numFmt numFmtId="178" formatCode="#,###&quot;円&quot;;;&quot;円&quot;"/>
    <numFmt numFmtId="179" formatCode="#,###;;;@"/>
    <numFmt numFmtId="180" formatCode="[$-411]ge\.m\.d;@"/>
  </numFmts>
  <fonts count="11"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10.5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3" fillId="0" borderId="5" xfId="0" applyFont="1" applyBorder="1" applyAlignment="1" applyProtection="1">
      <alignment horizontal="center" vertical="center" wrapText="1"/>
      <protection locked="0"/>
    </xf>
    <xf numFmtId="177" fontId="3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5" xfId="0" applyFont="1" applyBorder="1" applyAlignment="1" applyProtection="1">
      <alignment horizontal="justify" vertical="center" wrapText="1"/>
      <protection locked="0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 shrinkToFit="1"/>
    </xf>
    <xf numFmtId="0" fontId="3" fillId="0" borderId="12" xfId="0" applyFont="1" applyBorder="1" applyAlignment="1" applyProtection="1">
      <alignment horizontal="justify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>
      <alignment vertical="center" wrapText="1" shrinkToFit="1"/>
    </xf>
    <xf numFmtId="176" fontId="4" fillId="3" borderId="11" xfId="0" applyNumberFormat="1" applyFont="1" applyFill="1" applyBorder="1" applyAlignment="1">
      <alignment vertical="center" wrapText="1"/>
    </xf>
    <xf numFmtId="178" fontId="4" fillId="3" borderId="11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179" fontId="3" fillId="4" borderId="5" xfId="0" applyNumberFormat="1" applyFont="1" applyFill="1" applyBorder="1" applyAlignment="1">
      <alignment horizontal="right" vertical="center" shrinkToFit="1"/>
    </xf>
    <xf numFmtId="179" fontId="3" fillId="0" borderId="5" xfId="0" applyNumberFormat="1" applyFont="1" applyBorder="1" applyAlignment="1" applyProtection="1">
      <alignment horizontal="right" vertical="center" shrinkToFit="1"/>
      <protection locked="0"/>
    </xf>
    <xf numFmtId="180" fontId="3" fillId="0" borderId="5" xfId="0" applyNumberFormat="1" applyFont="1" applyBorder="1" applyAlignment="1" applyProtection="1">
      <alignment vertical="center" wrapText="1" shrinkToFi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right" vertical="center" wrapText="1"/>
    </xf>
    <xf numFmtId="57" fontId="3" fillId="0" borderId="5" xfId="0" applyNumberFormat="1" applyFont="1" applyBorder="1" applyAlignment="1">
      <alignment vertical="center" wrapText="1" shrinkToFit="1"/>
    </xf>
    <xf numFmtId="179" fontId="3" fillId="0" borderId="5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wrapText="1" shrinkToFit="1"/>
    </xf>
    <xf numFmtId="0" fontId="3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shrinkToFit="1"/>
    </xf>
    <xf numFmtId="14" fontId="0" fillId="0" borderId="0" xfId="0" applyNumberFormat="1"/>
    <xf numFmtId="3" fontId="0" fillId="0" borderId="9" xfId="0" applyNumberFormat="1" applyBorder="1"/>
    <xf numFmtId="0" fontId="0" fillId="0" borderId="10" xfId="0" applyBorder="1"/>
    <xf numFmtId="38" fontId="0" fillId="0" borderId="7" xfId="1" applyFont="1" applyBorder="1" applyAlignment="1" applyProtection="1">
      <alignment horizontal="right"/>
    </xf>
    <xf numFmtId="0" fontId="0" fillId="0" borderId="7" xfId="0" applyBorder="1" applyAlignment="1">
      <alignment shrinkToFit="1"/>
    </xf>
    <xf numFmtId="57" fontId="0" fillId="0" borderId="0" xfId="0" applyNumberFormat="1"/>
    <xf numFmtId="179" fontId="3" fillId="4" borderId="5" xfId="0" applyNumberFormat="1" applyFont="1" applyFill="1" applyBorder="1" applyAlignment="1">
      <alignment horizontal="right" vertical="center" wrapText="1" shrinkToFit="1"/>
    </xf>
    <xf numFmtId="0" fontId="4" fillId="0" borderId="13" xfId="0" applyFont="1" applyBorder="1" applyAlignment="1">
      <alignment horizontal="right" vertical="center" wrapText="1" indent="1"/>
    </xf>
    <xf numFmtId="0" fontId="4" fillId="0" borderId="14" xfId="0" applyFont="1" applyBorder="1" applyAlignment="1">
      <alignment horizontal="right" vertical="center" wrapText="1" inden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76" fontId="4" fillId="3" borderId="13" xfId="0" applyNumberFormat="1" applyFont="1" applyFill="1" applyBorder="1" applyAlignment="1">
      <alignment horizontal="right" vertical="center" wrapText="1"/>
    </xf>
    <xf numFmtId="176" fontId="4" fillId="3" borderId="15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shrinkToFi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99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347382</xdr:colOff>
          <xdr:row>2</xdr:row>
          <xdr:rowOff>67235</xdr:rowOff>
        </xdr:from>
        <xdr:to>
          <xdr:col>19</xdr:col>
          <xdr:colOff>56030</xdr:colOff>
          <xdr:row>17</xdr:row>
          <xdr:rowOff>190500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E8C4691E-B519-E7DB-DB2C-61C565A892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準額一覧!$A$1:$G$28" spid="_x0000_s11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957404" y="547626"/>
              <a:ext cx="5208300" cy="645117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1453</xdr:rowOff>
        </xdr:from>
        <xdr:to>
          <xdr:col>19</xdr:col>
          <xdr:colOff>33131</xdr:colOff>
          <xdr:row>16</xdr:row>
          <xdr:rowOff>1453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46E8B98-9D00-4794-A98B-8E237285046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準額一覧!$A$1:$G$28" spid="_x0000_s41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610022" y="564670"/>
              <a:ext cx="4845326" cy="576469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384315</xdr:colOff>
      <xdr:row>18</xdr:row>
      <xdr:rowOff>19464</xdr:rowOff>
    </xdr:from>
    <xdr:to>
      <xdr:col>2</xdr:col>
      <xdr:colOff>277692</xdr:colOff>
      <xdr:row>20</xdr:row>
      <xdr:rowOff>298205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792A71F3-8593-71DA-1FEE-CCB293EDC116}"/>
            </a:ext>
          </a:extLst>
        </xdr:cNvPr>
        <xdr:cNvSpPr/>
      </xdr:nvSpPr>
      <xdr:spPr>
        <a:xfrm>
          <a:off x="384315" y="7248939"/>
          <a:ext cx="2084127" cy="1231241"/>
        </a:xfrm>
        <a:prstGeom prst="wedgeRoundRectCallout">
          <a:avLst>
            <a:gd name="adj1" fmla="val -15258"/>
            <a:gd name="adj2" fmla="val -94237"/>
            <a:gd name="adj3" fmla="val 16667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sz="1000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申請者が、本市で運営する事業所で、要領「別表１」に該当する施設は、漏れなく記載願います。</a:t>
          </a:r>
          <a:endParaRPr lang="ja-JP" sz="110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buNone/>
          </a:pPr>
          <a:r>
            <a:rPr lang="ja-JP" sz="1000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※（予防）は除く。</a:t>
          </a:r>
          <a:endParaRPr lang="ja-JP" sz="110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950844</xdr:colOff>
      <xdr:row>20</xdr:row>
      <xdr:rowOff>352425</xdr:rowOff>
    </xdr:from>
    <xdr:to>
      <xdr:col>3</xdr:col>
      <xdr:colOff>311014</xdr:colOff>
      <xdr:row>22</xdr:row>
      <xdr:rowOff>468382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6EF233D4-6750-D9E1-D656-0A443085642F}"/>
            </a:ext>
          </a:extLst>
        </xdr:cNvPr>
        <xdr:cNvSpPr/>
      </xdr:nvSpPr>
      <xdr:spPr>
        <a:xfrm>
          <a:off x="1398519" y="8534400"/>
          <a:ext cx="2160520" cy="1068457"/>
        </a:xfrm>
        <a:prstGeom prst="wedgeRoundRectCallout">
          <a:avLst>
            <a:gd name="adj1" fmla="val 11410"/>
            <a:gd name="adj2" fmla="val -225863"/>
            <a:gd name="adj3" fmla="val 16667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sz="1000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事業所番号がない高齢者施設（例：有料老人ホーム等）は、空欄でお願いします。</a:t>
          </a:r>
          <a:endParaRPr lang="ja-JP" sz="110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227707</xdr:colOff>
      <xdr:row>19</xdr:row>
      <xdr:rowOff>199292</xdr:rowOff>
    </xdr:from>
    <xdr:to>
      <xdr:col>6</xdr:col>
      <xdr:colOff>358224</xdr:colOff>
      <xdr:row>23</xdr:row>
      <xdr:rowOff>480391</xdr:rowOff>
    </xdr:to>
    <xdr:sp macro="" textlink="">
      <xdr:nvSpPr>
        <xdr:cNvPr id="6" name="角丸四角形吹き出し 8">
          <a:extLst>
            <a:ext uri="{FF2B5EF4-FFF2-40B4-BE49-F238E27FC236}">
              <a16:creationId xmlns:a16="http://schemas.microsoft.com/office/drawing/2014/main" id="{8CEAA650-C1B1-08A4-972D-7625EBF18484}"/>
            </a:ext>
          </a:extLst>
        </xdr:cNvPr>
        <xdr:cNvSpPr/>
      </xdr:nvSpPr>
      <xdr:spPr>
        <a:xfrm>
          <a:off x="4045990" y="7968379"/>
          <a:ext cx="2598734" cy="2202664"/>
        </a:xfrm>
        <a:prstGeom prst="wedgeRoundRectCallout">
          <a:avLst>
            <a:gd name="adj1" fmla="val -31974"/>
            <a:gd name="adj2" fmla="val -112332"/>
            <a:gd name="adj3" fmla="val 16667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sz="1000" u="sng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入所系</a:t>
          </a:r>
          <a:r>
            <a:rPr lang="en-US" sz="1000" u="sng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Ⅰ</a:t>
          </a:r>
          <a:r>
            <a:rPr lang="ja-JP" altLang="en-US" sz="1000" u="sng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又は</a:t>
          </a:r>
          <a:r>
            <a:rPr lang="en-US" altLang="ja-JP" sz="1000" u="sng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Ⅱ</a:t>
          </a:r>
          <a:r>
            <a:rPr lang="ja-JP" sz="1000" u="sng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の事業の場合のみ</a:t>
          </a:r>
          <a:r>
            <a:rPr lang="ja-JP" sz="1000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、定員を記載願います。</a:t>
          </a:r>
          <a:endParaRPr lang="ja-JP" sz="110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buNone/>
          </a:pPr>
          <a:r>
            <a:rPr lang="ja-JP" sz="1000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※あくまでも定員です。</a:t>
          </a:r>
          <a:endParaRPr lang="ja-JP" sz="110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marL="114300" indent="-114300" algn="just">
            <a:buNone/>
          </a:pPr>
          <a:r>
            <a:rPr lang="ja-JP" sz="1000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　その時の入所者数ではありませんので、ご注意願います。</a:t>
          </a:r>
          <a:endParaRPr lang="ja-JP" sz="110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marL="114300" indent="-114300" algn="just">
            <a:buNone/>
          </a:pPr>
          <a:r>
            <a:rPr lang="ja-JP" sz="1000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※小規模多機能、看護小規模多機能居宅介護に関しては、指定の際に届け出ている「宿泊サービスの利用定員数」を記載願います。</a:t>
          </a:r>
          <a:endParaRPr lang="ja-JP" sz="110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606223</xdr:colOff>
      <xdr:row>17</xdr:row>
      <xdr:rowOff>133956</xdr:rowOff>
    </xdr:from>
    <xdr:to>
      <xdr:col>5</xdr:col>
      <xdr:colOff>1085021</xdr:colOff>
      <xdr:row>18</xdr:row>
      <xdr:rowOff>182218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3DF44744-9327-70A5-5435-EA2B44C45100}"/>
            </a:ext>
          </a:extLst>
        </xdr:cNvPr>
        <xdr:cNvSpPr/>
      </xdr:nvSpPr>
      <xdr:spPr>
        <a:xfrm>
          <a:off x="2792832" y="6942260"/>
          <a:ext cx="2922167" cy="528654"/>
        </a:xfrm>
        <a:prstGeom prst="wedgeRoundRectCallout">
          <a:avLst>
            <a:gd name="adj1" fmla="val -24120"/>
            <a:gd name="adj2" fmla="val -81403"/>
            <a:gd name="adj3" fmla="val 16667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sz="1000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要領「別表２」</a:t>
          </a:r>
          <a:r>
            <a:rPr lang="ja-JP" altLang="en-US" sz="1000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のＡ欄「区分」Ｂ欄「事業所種別」の付番を参考に選択。</a:t>
          </a:r>
          <a:endParaRPr lang="ja-JP" sz="110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1242391</xdr:colOff>
      <xdr:row>17</xdr:row>
      <xdr:rowOff>124241</xdr:rowOff>
    </xdr:from>
    <xdr:to>
      <xdr:col>8</xdr:col>
      <xdr:colOff>49695</xdr:colOff>
      <xdr:row>18</xdr:row>
      <xdr:rowOff>91108</xdr:rowOff>
    </xdr:to>
    <xdr:sp macro="" textlink="">
      <xdr:nvSpPr>
        <xdr:cNvPr id="7" name="角丸四角形吹き出し 8">
          <a:extLst>
            <a:ext uri="{FF2B5EF4-FFF2-40B4-BE49-F238E27FC236}">
              <a16:creationId xmlns:a16="http://schemas.microsoft.com/office/drawing/2014/main" id="{D73288C2-BF29-4F07-8959-ACA4BB51A757}"/>
            </a:ext>
          </a:extLst>
        </xdr:cNvPr>
        <xdr:cNvSpPr/>
      </xdr:nvSpPr>
      <xdr:spPr>
        <a:xfrm>
          <a:off x="5872369" y="6932545"/>
          <a:ext cx="2956891" cy="447259"/>
        </a:xfrm>
        <a:prstGeom prst="wedgeRoundRectCallout">
          <a:avLst>
            <a:gd name="adj1" fmla="val 4506"/>
            <a:gd name="adj2" fmla="val -76335"/>
            <a:gd name="adj3" fmla="val 16667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開設日又は再開日を記載（枠外</a:t>
          </a:r>
          <a:r>
            <a:rPr lang="en-US" altLang="ja-JP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※</a:t>
          </a:r>
          <a:r>
            <a:rPr lang="ja-JP" altLang="en-US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１を参照）。</a:t>
          </a:r>
          <a:endParaRPr lang="ja-JP" sz="1100" u="none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844794</xdr:colOff>
      <xdr:row>20</xdr:row>
      <xdr:rowOff>169253</xdr:rowOff>
    </xdr:from>
    <xdr:to>
      <xdr:col>8</xdr:col>
      <xdr:colOff>970817</xdr:colOff>
      <xdr:row>23</xdr:row>
      <xdr:rowOff>69606</xdr:rowOff>
    </xdr:to>
    <xdr:sp macro="" textlink="">
      <xdr:nvSpPr>
        <xdr:cNvPr id="8" name="角丸四角形吹き出し 8">
          <a:extLst>
            <a:ext uri="{FF2B5EF4-FFF2-40B4-BE49-F238E27FC236}">
              <a16:creationId xmlns:a16="http://schemas.microsoft.com/office/drawing/2014/main" id="{5B849181-26F4-495F-9769-981E46FCF111}"/>
            </a:ext>
          </a:extLst>
        </xdr:cNvPr>
        <xdr:cNvSpPr/>
      </xdr:nvSpPr>
      <xdr:spPr>
        <a:xfrm>
          <a:off x="7131294" y="8351228"/>
          <a:ext cx="2659673" cy="1329103"/>
        </a:xfrm>
        <a:prstGeom prst="wedgeRoundRectCallout">
          <a:avLst>
            <a:gd name="adj1" fmla="val 32359"/>
            <a:gd name="adj2" fmla="val -194126"/>
            <a:gd name="adj3" fmla="val 16667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令和</a:t>
          </a:r>
          <a:r>
            <a:rPr lang="en-US" altLang="ja-JP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7</a:t>
          </a:r>
          <a:r>
            <a:rPr lang="ja-JP" altLang="en-US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年</a:t>
          </a:r>
          <a:r>
            <a:rPr lang="en-US" altLang="ja-JP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9</a:t>
          </a:r>
          <a:r>
            <a:rPr lang="ja-JP" altLang="en-US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月</a:t>
          </a:r>
          <a:r>
            <a:rPr lang="en-US" altLang="ja-JP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30</a:t>
          </a:r>
          <a:r>
            <a:rPr lang="ja-JP" altLang="en-US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日付で実施した令和</a:t>
          </a:r>
          <a:r>
            <a:rPr lang="en-US" altLang="ja-JP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7</a:t>
          </a:r>
          <a:r>
            <a:rPr lang="ja-JP" altLang="en-US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年度越谷市高齢者施設等光熱費等高騰対策支援金（</a:t>
          </a:r>
          <a:r>
            <a:rPr lang="en-US" altLang="ja-JP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LP</a:t>
          </a:r>
          <a:r>
            <a:rPr lang="ja-JP" altLang="en-US" sz="1000" u="none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ガスを使用している事業所への支援）の給付実績がある場合に、給付された金額を入力してください。</a:t>
          </a:r>
          <a:endParaRPr lang="ja-JP" sz="1100" u="none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"/>
  <sheetViews>
    <sheetView tabSelected="1" view="pageBreakPreview" zoomScale="115" zoomScaleNormal="100" zoomScaleSheetLayoutView="115" workbookViewId="0">
      <selection activeCell="B7" sqref="B7"/>
    </sheetView>
  </sheetViews>
  <sheetFormatPr defaultRowHeight="22.5" customHeight="1"/>
  <cols>
    <col min="1" max="1" width="5.875" style="4" customWidth="1"/>
    <col min="2" max="2" width="22.875" style="4" customWidth="1"/>
    <col min="3" max="3" width="13.875" style="4" bestFit="1" customWidth="1"/>
    <col min="4" max="4" width="7.5" style="4" bestFit="1" customWidth="1"/>
    <col min="5" max="5" width="10.625" style="4" customWidth="1"/>
    <col min="6" max="6" width="21.75" style="4" customWidth="1"/>
    <col min="7" max="7" width="17.75" style="4" customWidth="1"/>
    <col min="8" max="9" width="15" style="6" customWidth="1"/>
    <col min="10" max="10" width="9" style="4" customWidth="1"/>
    <col min="11" max="11" width="9" style="4" hidden="1" customWidth="1"/>
    <col min="12" max="12" width="9" style="4" customWidth="1"/>
    <col min="13" max="21" width="9" style="4"/>
    <col min="22" max="22" width="9" style="23" hidden="1" customWidth="1"/>
    <col min="23" max="23" width="9" style="4" customWidth="1"/>
    <col min="24" max="16384" width="9" style="4"/>
  </cols>
  <sheetData>
    <row r="1" spans="1:11" ht="15" customHeight="1"/>
    <row r="2" spans="1:11" ht="22.5" customHeight="1">
      <c r="A2" s="3" t="s">
        <v>5</v>
      </c>
      <c r="G2" s="22" t="s">
        <v>6</v>
      </c>
      <c r="H2" s="48"/>
      <c r="I2" s="48"/>
      <c r="J2" s="13"/>
    </row>
    <row r="3" spans="1:11" ht="6.75" customHeight="1" thickBot="1">
      <c r="A3" s="5"/>
    </row>
    <row r="4" spans="1:11" ht="22.5" customHeight="1" thickBot="1">
      <c r="A4" s="50" t="s">
        <v>0</v>
      </c>
      <c r="B4" s="50" t="s">
        <v>1</v>
      </c>
      <c r="C4" s="50" t="s">
        <v>2</v>
      </c>
      <c r="D4" s="50" t="s">
        <v>3</v>
      </c>
      <c r="E4" s="53" t="s">
        <v>4</v>
      </c>
      <c r="F4" s="54"/>
      <c r="G4" s="57" t="s">
        <v>89</v>
      </c>
      <c r="H4" s="57" t="s">
        <v>43</v>
      </c>
      <c r="I4" s="57" t="s">
        <v>44</v>
      </c>
    </row>
    <row r="5" spans="1:11" ht="15" customHeight="1">
      <c r="A5" s="51"/>
      <c r="B5" s="51"/>
      <c r="C5" s="51"/>
      <c r="D5" s="51"/>
      <c r="E5" s="62" t="s">
        <v>90</v>
      </c>
      <c r="F5" s="55"/>
      <c r="G5" s="58"/>
      <c r="H5" s="58"/>
      <c r="I5" s="58"/>
    </row>
    <row r="6" spans="1:11" ht="37.5" customHeight="1" thickBot="1">
      <c r="A6" s="52"/>
      <c r="B6" s="52"/>
      <c r="C6" s="52"/>
      <c r="D6" s="52"/>
      <c r="E6" s="63"/>
      <c r="F6" s="56"/>
      <c r="G6" s="59"/>
      <c r="H6" s="59"/>
      <c r="I6" s="59"/>
    </row>
    <row r="7" spans="1:11" ht="37.5" customHeight="1" thickBot="1">
      <c r="A7" s="7">
        <f>ROW()-6</f>
        <v>1</v>
      </c>
      <c r="B7" s="12"/>
      <c r="C7" s="1"/>
      <c r="D7" s="1"/>
      <c r="E7" s="2"/>
      <c r="F7" s="16" t="str">
        <f>IFERROR(VLOOKUP($D7,基準額一覧!$B:$H,4,FALSE),"")</f>
        <v/>
      </c>
      <c r="G7" s="26"/>
      <c r="H7" s="43" t="str">
        <f>IF($D7="","",IF($K7=FALSE,"定員数を入力してください",IF(AND($D7&lt;&gt;"",$G7=""),"開設日又は再開日を入力してください",IFERROR(VLOOKUP($D7,基準額一覧!$B:$K,VLOOKUP($G7,基準額一覧!$O$1:$P$5,2,TRUE),FALSE)*IF(OR(COUNTIF($D7,"Ⅰ*")=1,COUNTIF($D7,"Ⅱ*")=1),$E7,1),"交付対象となりません "))))</f>
        <v/>
      </c>
      <c r="I7" s="25"/>
      <c r="K7" s="4" t="b">
        <f>NOT(AND(OR(COUNTIF($D7,"Ⅰ*")=1,COUNTIF($D7,"Ⅱ*")=1),$E7=""))</f>
        <v>1</v>
      </c>
    </row>
    <row r="8" spans="1:11" ht="37.5" customHeight="1" thickBot="1">
      <c r="A8" s="7">
        <f t="shared" ref="A8:A36" si="0">ROW()-6</f>
        <v>2</v>
      </c>
      <c r="B8" s="12"/>
      <c r="C8" s="1"/>
      <c r="D8" s="1"/>
      <c r="E8" s="2"/>
      <c r="F8" s="16" t="str">
        <f>IFERROR(VLOOKUP($D8,基準額一覧!$B:$H,4,FALSE),"")</f>
        <v/>
      </c>
      <c r="G8" s="26"/>
      <c r="H8" s="43" t="str">
        <f>IF($D8="","",IF($K8=FALSE,"定員数を入力してください",IF(AND($D8&lt;&gt;"",$G8=""),"開設日又は再開日を入力してください",IFERROR(VLOOKUP($D8,基準額一覧!$B:$K,VLOOKUP($G8,基準額一覧!$O$1:$P$5,2,TRUE),FALSE)*IF(OR(COUNTIF($D8,"Ⅰ*")=1,COUNTIF($D8,"Ⅱ*")=1),$E8,1),"交付対象となりません "))))</f>
        <v/>
      </c>
      <c r="I8" s="25"/>
      <c r="K8" s="4" t="b">
        <f t="shared" ref="K8:K36" si="1">NOT(AND(OR(COUNTIF($D8,"Ⅰ*")=1,COUNTIF($D8,"Ⅱ*")=1),$E8=""))</f>
        <v>1</v>
      </c>
    </row>
    <row r="9" spans="1:11" ht="37.5" customHeight="1" thickBot="1">
      <c r="A9" s="7">
        <f t="shared" si="0"/>
        <v>3</v>
      </c>
      <c r="B9" s="12"/>
      <c r="C9" s="1"/>
      <c r="D9" s="1"/>
      <c r="E9" s="2"/>
      <c r="F9" s="16" t="str">
        <f>IFERROR(VLOOKUP($D9,基準額一覧!$B:$H,4,FALSE),"")</f>
        <v/>
      </c>
      <c r="G9" s="26"/>
      <c r="H9" s="43" t="str">
        <f>IF($D9="","",IF($K9=FALSE,"定員数を入力してください",IF(AND($D9&lt;&gt;"",$G9=""),"開設日又は再開日を入力してください",IFERROR(VLOOKUP($D9,基準額一覧!$B:$K,VLOOKUP($G9,基準額一覧!$O$1:$P$5,2,TRUE),FALSE)*IF(OR(COUNTIF($D9,"Ⅰ*")=1,COUNTIF($D9,"Ⅱ*")=1),$E9,1),"交付対象となりません "))))</f>
        <v/>
      </c>
      <c r="I9" s="25"/>
      <c r="K9" s="4" t="b">
        <f t="shared" si="1"/>
        <v>1</v>
      </c>
    </row>
    <row r="10" spans="1:11" ht="37.5" customHeight="1" thickBot="1">
      <c r="A10" s="7">
        <f t="shared" si="0"/>
        <v>4</v>
      </c>
      <c r="B10" s="12"/>
      <c r="C10" s="1"/>
      <c r="D10" s="1"/>
      <c r="E10" s="2"/>
      <c r="F10" s="16" t="str">
        <f>IFERROR(VLOOKUP($D10,基準額一覧!$B:$H,4,FALSE),"")</f>
        <v/>
      </c>
      <c r="G10" s="26"/>
      <c r="H10" s="43" t="str">
        <f>IF($D10="","",IF($K10=FALSE,"定員数を入力してください",IF(AND($D10&lt;&gt;"",$G10=""),"開設日又は再開日を入力してください",IFERROR(VLOOKUP($D10,基準額一覧!$B:$K,VLOOKUP($G10,基準額一覧!$O$1:$P$5,2,TRUE),FALSE)*IF(OR(COUNTIF($D10,"Ⅰ*")=1,COUNTIF($D10,"Ⅱ*")=1),$E10,1),"交付対象となりません "))))</f>
        <v/>
      </c>
      <c r="I10" s="25"/>
      <c r="K10" s="4" t="b">
        <f t="shared" si="1"/>
        <v>1</v>
      </c>
    </row>
    <row r="11" spans="1:11" ht="37.5" customHeight="1" thickBot="1">
      <c r="A11" s="7">
        <f t="shared" si="0"/>
        <v>5</v>
      </c>
      <c r="B11" s="12"/>
      <c r="C11" s="1"/>
      <c r="D11" s="1"/>
      <c r="E11" s="2"/>
      <c r="F11" s="16" t="str">
        <f>IFERROR(VLOOKUP($D11,基準額一覧!$B:$H,4,FALSE),"")</f>
        <v/>
      </c>
      <c r="G11" s="26"/>
      <c r="H11" s="43" t="str">
        <f>IF($D11="","",IF($K11=FALSE,"定員数を入力してください",IF(AND($D11&lt;&gt;"",$G11=""),"開設日又は再開日を入力してください",IFERROR(VLOOKUP($D11,基準額一覧!$B:$K,VLOOKUP($G11,基準額一覧!$O$1:$P$5,2,TRUE),FALSE)*IF(OR(COUNTIF($D11,"Ⅰ*")=1,COUNTIF($D11,"Ⅱ*")=1),$E11,1),"交付対象となりません "))))</f>
        <v/>
      </c>
      <c r="I11" s="25"/>
      <c r="K11" s="4" t="b">
        <f t="shared" si="1"/>
        <v>1</v>
      </c>
    </row>
    <row r="12" spans="1:11" ht="37.5" customHeight="1" thickBot="1">
      <c r="A12" s="7">
        <f t="shared" si="0"/>
        <v>6</v>
      </c>
      <c r="B12" s="12"/>
      <c r="C12" s="1"/>
      <c r="D12" s="1"/>
      <c r="E12" s="2"/>
      <c r="F12" s="16" t="str">
        <f>IFERROR(VLOOKUP($D12,基準額一覧!$B:$H,4,FALSE),"")</f>
        <v/>
      </c>
      <c r="G12" s="26"/>
      <c r="H12" s="43" t="str">
        <f>IF($D12="","",IF($K12=FALSE,"定員数を入力してください",IF(AND($D12&lt;&gt;"",$G12=""),"開設日又は再開日を入力してください",IFERROR(VLOOKUP($D12,基準額一覧!$B:$K,VLOOKUP($G12,基準額一覧!$O$1:$P$5,2,TRUE),FALSE)*IF(OR(COUNTIF($D12,"Ⅰ*")=1,COUNTIF($D12,"Ⅱ*")=1),$E12,1),"交付対象となりません "))))</f>
        <v/>
      </c>
      <c r="I12" s="25"/>
      <c r="K12" s="4" t="b">
        <f t="shared" si="1"/>
        <v>1</v>
      </c>
    </row>
    <row r="13" spans="1:11" ht="37.5" customHeight="1" thickBot="1">
      <c r="A13" s="7">
        <f t="shared" si="0"/>
        <v>7</v>
      </c>
      <c r="B13" s="12"/>
      <c r="C13" s="1"/>
      <c r="D13" s="1"/>
      <c r="E13" s="2"/>
      <c r="F13" s="16" t="str">
        <f>IFERROR(VLOOKUP($D13,基準額一覧!$B:$H,4,FALSE),"")</f>
        <v/>
      </c>
      <c r="G13" s="26"/>
      <c r="H13" s="43" t="str">
        <f>IF($D13="","",IF($K13=FALSE,"定員数を入力してください",IF(AND($D13&lt;&gt;"",$G13=""),"開設日又は再開日を入力してください",IFERROR(VLOOKUP($D13,基準額一覧!$B:$K,VLOOKUP($G13,基準額一覧!$O$1:$P$5,2,TRUE),FALSE)*IF(OR(COUNTIF($D13,"Ⅰ*")=1,COUNTIF($D13,"Ⅱ*")=1),$E13,1),"交付対象となりません "))))</f>
        <v/>
      </c>
      <c r="I13" s="25"/>
      <c r="K13" s="4" t="b">
        <f t="shared" si="1"/>
        <v>1</v>
      </c>
    </row>
    <row r="14" spans="1:11" ht="37.5" customHeight="1" thickBot="1">
      <c r="A14" s="7">
        <f t="shared" si="0"/>
        <v>8</v>
      </c>
      <c r="B14" s="12"/>
      <c r="C14" s="1"/>
      <c r="D14" s="1"/>
      <c r="E14" s="2"/>
      <c r="F14" s="16" t="str">
        <f>IFERROR(VLOOKUP($D14,基準額一覧!$B:$H,4,FALSE),"")</f>
        <v/>
      </c>
      <c r="G14" s="26"/>
      <c r="H14" s="43" t="str">
        <f>IF($D14="","",IF($K14=FALSE,"定員数を入力してください",IF(AND($D14&lt;&gt;"",$G14=""),"開設日又は再開日を入力してください",IFERROR(VLOOKUP($D14,基準額一覧!$B:$K,VLOOKUP($G14,基準額一覧!$O$1:$P$5,2,TRUE),FALSE)*IF(OR(COUNTIF($D14,"Ⅰ*")=1,COUNTIF($D14,"Ⅱ*")=1),$E14,1),"交付対象となりません "))))</f>
        <v/>
      </c>
      <c r="I14" s="25"/>
      <c r="K14" s="4" t="b">
        <f t="shared" si="1"/>
        <v>1</v>
      </c>
    </row>
    <row r="15" spans="1:11" ht="37.5" customHeight="1" thickBot="1">
      <c r="A15" s="7">
        <f t="shared" si="0"/>
        <v>9</v>
      </c>
      <c r="B15" s="12"/>
      <c r="C15" s="1"/>
      <c r="D15" s="1"/>
      <c r="E15" s="2"/>
      <c r="F15" s="16" t="str">
        <f>IFERROR(VLOOKUP($D15,基準額一覧!$B:$H,4,FALSE),"")</f>
        <v/>
      </c>
      <c r="G15" s="26"/>
      <c r="H15" s="43" t="str">
        <f>IF($D15="","",IF($K15=FALSE,"定員数を入力してください",IF(AND($D15&lt;&gt;"",$G15=""),"開設日又は再開日を入力してください",IFERROR(VLOOKUP($D15,基準額一覧!$B:$K,VLOOKUP($G15,基準額一覧!$O$1:$P$5,2,TRUE),FALSE)*IF(OR(COUNTIF($D15,"Ⅰ*")=1,COUNTIF($D15,"Ⅱ*")=1),$E15,1),"交付対象となりません "))))</f>
        <v/>
      </c>
      <c r="I15" s="25"/>
      <c r="K15" s="4" t="b">
        <f t="shared" si="1"/>
        <v>1</v>
      </c>
    </row>
    <row r="16" spans="1:11" ht="37.5" customHeight="1" thickBot="1">
      <c r="A16" s="7">
        <f t="shared" si="0"/>
        <v>10</v>
      </c>
      <c r="B16" s="12"/>
      <c r="C16" s="1"/>
      <c r="D16" s="1"/>
      <c r="E16" s="2"/>
      <c r="F16" s="16" t="str">
        <f>IFERROR(VLOOKUP($D16,基準額一覧!$B:$H,4,FALSE),"")</f>
        <v/>
      </c>
      <c r="G16" s="26"/>
      <c r="H16" s="43" t="str">
        <f>IF($D16="","",IF($K16=FALSE,"定員数を入力してください",IF(AND($D16&lt;&gt;"",$G16=""),"開設日又は再開日を入力してください",IFERROR(VLOOKUP($D16,基準額一覧!$B:$K,VLOOKUP($G16,基準額一覧!$O$1:$P$5,2,TRUE),FALSE)*IF(OR(COUNTIF($D16,"Ⅰ*")=1,COUNTIF($D16,"Ⅱ*")=1),$E16,1),"交付対象となりません "))))</f>
        <v/>
      </c>
      <c r="I16" s="25"/>
      <c r="K16" s="4" t="b">
        <f t="shared" si="1"/>
        <v>1</v>
      </c>
    </row>
    <row r="17" spans="1:11" ht="37.5" customHeight="1" thickBot="1">
      <c r="A17" s="7">
        <f t="shared" si="0"/>
        <v>11</v>
      </c>
      <c r="B17" s="12"/>
      <c r="C17" s="1"/>
      <c r="D17" s="1"/>
      <c r="E17" s="2"/>
      <c r="F17" s="16" t="str">
        <f>IFERROR(VLOOKUP($D17,基準額一覧!$B:$H,4,FALSE),"")</f>
        <v/>
      </c>
      <c r="G17" s="26"/>
      <c r="H17" s="43" t="str">
        <f>IF($D17="","",IF($K17=FALSE,"定員数を入力してください",IF(AND($D17&lt;&gt;"",$G17=""),"開設日又は再開日を入力してください",IFERROR(VLOOKUP($D17,基準額一覧!$B:$K,VLOOKUP($G17,基準額一覧!$O$1:$P$5,2,TRUE),FALSE)*IF(OR(COUNTIF($D17,"Ⅰ*")=1,COUNTIF($D17,"Ⅱ*")=1),$E17,1),"交付対象となりません "))))</f>
        <v/>
      </c>
      <c r="I17" s="25"/>
      <c r="K17" s="4" t="b">
        <f t="shared" si="1"/>
        <v>1</v>
      </c>
    </row>
    <row r="18" spans="1:11" ht="37.5" customHeight="1" thickBot="1">
      <c r="A18" s="7">
        <f t="shared" si="0"/>
        <v>12</v>
      </c>
      <c r="B18" s="12"/>
      <c r="C18" s="1"/>
      <c r="D18" s="1"/>
      <c r="E18" s="2"/>
      <c r="F18" s="16" t="str">
        <f>IFERROR(VLOOKUP($D18,基準額一覧!$B:$H,4,FALSE),"")</f>
        <v/>
      </c>
      <c r="G18" s="26"/>
      <c r="H18" s="43" t="str">
        <f>IF($D18="","",IF($K18=FALSE,"定員数を入力してください",IF(AND($D18&lt;&gt;"",$G18=""),"開設日又は再開日を入力してください",IFERROR(VLOOKUP($D18,基準額一覧!$B:$K,VLOOKUP($G18,基準額一覧!$O$1:$P$5,2,TRUE),FALSE)*IF(OR(COUNTIF($D18,"Ⅰ*")=1,COUNTIF($D18,"Ⅱ*")=1),$E18,1),"交付対象となりません "))))</f>
        <v/>
      </c>
      <c r="I18" s="25"/>
      <c r="K18" s="4" t="b">
        <f t="shared" si="1"/>
        <v>1</v>
      </c>
    </row>
    <row r="19" spans="1:11" ht="37.5" customHeight="1" thickBot="1">
      <c r="A19" s="7">
        <f t="shared" si="0"/>
        <v>13</v>
      </c>
      <c r="B19" s="12"/>
      <c r="C19" s="1"/>
      <c r="D19" s="1"/>
      <c r="E19" s="2"/>
      <c r="F19" s="16" t="str">
        <f>IFERROR(VLOOKUP($D19,基準額一覧!$B:$H,4,FALSE),"")</f>
        <v/>
      </c>
      <c r="G19" s="26"/>
      <c r="H19" s="43" t="str">
        <f>IF($D19="","",IF($K19=FALSE,"定員数を入力してください",IF(AND($D19&lt;&gt;"",$G19=""),"開設日又は再開日を入力してください",IFERROR(VLOOKUP($D19,基準額一覧!$B:$K,VLOOKUP($G19,基準額一覧!$O$1:$P$5,2,TRUE),FALSE)*IF(OR(COUNTIF($D19,"Ⅰ*")=1,COUNTIF($D19,"Ⅱ*")=1),$E19,1),"交付対象となりません "))))</f>
        <v/>
      </c>
      <c r="I19" s="25"/>
      <c r="K19" s="4" t="b">
        <f t="shared" si="1"/>
        <v>1</v>
      </c>
    </row>
    <row r="20" spans="1:11" ht="37.5" customHeight="1" thickBot="1">
      <c r="A20" s="7">
        <f t="shared" si="0"/>
        <v>14</v>
      </c>
      <c r="B20" s="12"/>
      <c r="C20" s="1"/>
      <c r="D20" s="1"/>
      <c r="E20" s="2"/>
      <c r="F20" s="16" t="str">
        <f>IFERROR(VLOOKUP($D20,基準額一覧!$B:$H,4,FALSE),"")</f>
        <v/>
      </c>
      <c r="G20" s="26"/>
      <c r="H20" s="43" t="str">
        <f>IF($D20="","",IF($K20=FALSE,"定員数を入力してください",IF(AND($D20&lt;&gt;"",$G20=""),"開設日又は再開日を入力してください",IFERROR(VLOOKUP($D20,基準額一覧!$B:$K,VLOOKUP($G20,基準額一覧!$O$1:$P$5,2,TRUE),FALSE)*IF(OR(COUNTIF($D20,"Ⅰ*")=1,COUNTIF($D20,"Ⅱ*")=1),$E20,1),"交付対象となりません "))))</f>
        <v/>
      </c>
      <c r="I20" s="25"/>
      <c r="K20" s="4" t="b">
        <f t="shared" si="1"/>
        <v>1</v>
      </c>
    </row>
    <row r="21" spans="1:11" ht="37.5" customHeight="1" thickBot="1">
      <c r="A21" s="7">
        <f t="shared" si="0"/>
        <v>15</v>
      </c>
      <c r="B21" s="12"/>
      <c r="C21" s="1"/>
      <c r="D21" s="1"/>
      <c r="E21" s="2"/>
      <c r="F21" s="16" t="str">
        <f>IFERROR(VLOOKUP($D21,基準額一覧!$B:$H,4,FALSE),"")</f>
        <v/>
      </c>
      <c r="G21" s="26"/>
      <c r="H21" s="43" t="str">
        <f>IF($D21="","",IF($K21=FALSE,"定員数を入力してください",IF(AND($D21&lt;&gt;"",$G21=""),"開設日又は再開日を入力してください",IFERROR(VLOOKUP($D21,基準額一覧!$B:$K,VLOOKUP($G21,基準額一覧!$O$1:$P$5,2,TRUE),FALSE)*IF(OR(COUNTIF($D21,"Ⅰ*")=1,COUNTIF($D21,"Ⅱ*")=1),$E21,1),"交付対象となりません "))))</f>
        <v/>
      </c>
      <c r="I21" s="25"/>
      <c r="K21" s="4" t="b">
        <f t="shared" si="1"/>
        <v>1</v>
      </c>
    </row>
    <row r="22" spans="1:11" ht="37.5" customHeight="1" thickBot="1">
      <c r="A22" s="7">
        <f t="shared" si="0"/>
        <v>16</v>
      </c>
      <c r="B22" s="12"/>
      <c r="C22" s="1"/>
      <c r="D22" s="1"/>
      <c r="E22" s="2"/>
      <c r="F22" s="16" t="str">
        <f>IFERROR(VLOOKUP($D22,基準額一覧!$B:$H,4,FALSE),"")</f>
        <v/>
      </c>
      <c r="G22" s="26"/>
      <c r="H22" s="43" t="str">
        <f>IF($D22="","",IF($K22=FALSE,"定員数を入力してください",IF(AND($D22&lt;&gt;"",$G22=""),"開設日又は再開日を入力してください",IFERROR(VLOOKUP($D22,基準額一覧!$B:$K,VLOOKUP($G22,基準額一覧!$O$1:$P$5,2,TRUE),FALSE)*IF(OR(COUNTIF($D22,"Ⅰ*")=1,COUNTIF($D22,"Ⅱ*")=1),$E22,1),"交付対象となりません "))))</f>
        <v/>
      </c>
      <c r="I22" s="25"/>
      <c r="K22" s="4" t="b">
        <f t="shared" si="1"/>
        <v>1</v>
      </c>
    </row>
    <row r="23" spans="1:11" ht="37.5" customHeight="1" thickBot="1">
      <c r="A23" s="7">
        <f t="shared" si="0"/>
        <v>17</v>
      </c>
      <c r="B23" s="12"/>
      <c r="C23" s="1"/>
      <c r="D23" s="1"/>
      <c r="E23" s="2"/>
      <c r="F23" s="16" t="str">
        <f>IFERROR(VLOOKUP($D23,基準額一覧!$B:$H,4,FALSE),"")</f>
        <v/>
      </c>
      <c r="G23" s="26"/>
      <c r="H23" s="43" t="str">
        <f>IF($D23="","",IF($K23=FALSE,"定員数を入力してください",IF(AND($D23&lt;&gt;"",$G23=""),"開設日又は再開日を入力してください",IFERROR(VLOOKUP($D23,基準額一覧!$B:$K,VLOOKUP($G23,基準額一覧!$O$1:$P$5,2,TRUE),FALSE)*IF(OR(COUNTIF($D23,"Ⅰ*")=1,COUNTIF($D23,"Ⅱ*")=1),$E23,1),"交付対象となりません "))))</f>
        <v/>
      </c>
      <c r="I23" s="25"/>
      <c r="K23" s="4" t="b">
        <f t="shared" si="1"/>
        <v>1</v>
      </c>
    </row>
    <row r="24" spans="1:11" ht="37.5" customHeight="1" thickBot="1">
      <c r="A24" s="7">
        <f t="shared" si="0"/>
        <v>18</v>
      </c>
      <c r="B24" s="12"/>
      <c r="C24" s="1"/>
      <c r="D24" s="1"/>
      <c r="E24" s="2"/>
      <c r="F24" s="16" t="str">
        <f>IFERROR(VLOOKUP($D24,基準額一覧!$B:$H,4,FALSE),"")</f>
        <v/>
      </c>
      <c r="G24" s="26"/>
      <c r="H24" s="43" t="str">
        <f>IF($D24="","",IF($K24=FALSE,"定員数を入力してください",IF(AND($D24&lt;&gt;"",$G24=""),"開設日又は再開日を入力してください",IFERROR(VLOOKUP($D24,基準額一覧!$B:$K,VLOOKUP($G24,基準額一覧!$O$1:$P$5,2,TRUE),FALSE)*IF(OR(COUNTIF($D24,"Ⅰ*")=1,COUNTIF($D24,"Ⅱ*")=1),$E24,1),"交付対象となりません "))))</f>
        <v/>
      </c>
      <c r="I24" s="25"/>
      <c r="K24" s="4" t="b">
        <f t="shared" si="1"/>
        <v>1</v>
      </c>
    </row>
    <row r="25" spans="1:11" ht="37.5" customHeight="1" thickBot="1">
      <c r="A25" s="7">
        <f t="shared" si="0"/>
        <v>19</v>
      </c>
      <c r="B25" s="12"/>
      <c r="C25" s="1"/>
      <c r="D25" s="1"/>
      <c r="E25" s="2"/>
      <c r="F25" s="16" t="str">
        <f>IFERROR(VLOOKUP($D25,基準額一覧!$B:$H,4,FALSE),"")</f>
        <v/>
      </c>
      <c r="G25" s="26"/>
      <c r="H25" s="43" t="str">
        <f>IF($D25="","",IF($K25=FALSE,"定員数を入力してください",IF(AND($D25&lt;&gt;"",$G25=""),"開設日又は再開日を入力してください",IFERROR(VLOOKUP($D25,基準額一覧!$B:$K,VLOOKUP($G25,基準額一覧!$O$1:$P$5,2,TRUE),FALSE)*IF(OR(COUNTIF($D25,"Ⅰ*")=1,COUNTIF($D25,"Ⅱ*")=1),$E25,1),"交付対象となりません "))))</f>
        <v/>
      </c>
      <c r="I25" s="25"/>
      <c r="K25" s="4" t="b">
        <f t="shared" si="1"/>
        <v>1</v>
      </c>
    </row>
    <row r="26" spans="1:11" ht="37.5" customHeight="1" thickBot="1">
      <c r="A26" s="7">
        <f t="shared" si="0"/>
        <v>20</v>
      </c>
      <c r="B26" s="12"/>
      <c r="C26" s="1"/>
      <c r="D26" s="1"/>
      <c r="E26" s="2"/>
      <c r="F26" s="16" t="str">
        <f>IFERROR(VLOOKUP($D26,基準額一覧!$B:$H,4,FALSE),"")</f>
        <v/>
      </c>
      <c r="G26" s="26"/>
      <c r="H26" s="43" t="str">
        <f>IF($D26="","",IF($K26=FALSE,"定員数を入力してください",IF(AND($D26&lt;&gt;"",$G26=""),"開設日又は再開日を入力してください",IFERROR(VLOOKUP($D26,基準額一覧!$B:$K,VLOOKUP($G26,基準額一覧!$O$1:$P$5,2,TRUE),FALSE)*IF(OR(COUNTIF($D26,"Ⅰ*")=1,COUNTIF($D26,"Ⅱ*")=1),$E26,1),"交付対象となりません "))))</f>
        <v/>
      </c>
      <c r="I26" s="25"/>
      <c r="K26" s="4" t="b">
        <f t="shared" si="1"/>
        <v>1</v>
      </c>
    </row>
    <row r="27" spans="1:11" ht="37.5" customHeight="1" thickBot="1">
      <c r="A27" s="7">
        <f t="shared" si="0"/>
        <v>21</v>
      </c>
      <c r="B27" s="12"/>
      <c r="C27" s="1"/>
      <c r="D27" s="1"/>
      <c r="E27" s="2"/>
      <c r="F27" s="16" t="str">
        <f>IFERROR(VLOOKUP($D27,基準額一覧!$B:$H,4,FALSE),"")</f>
        <v/>
      </c>
      <c r="G27" s="26"/>
      <c r="H27" s="43" t="str">
        <f>IF($D27="","",IF($K27=FALSE,"定員数を入力してください",IF(AND($D27&lt;&gt;"",$G27=""),"開設日又は再開日を入力してください",IFERROR(VLOOKUP($D27,基準額一覧!$B:$K,VLOOKUP($G27,基準額一覧!$O$1:$P$5,2,TRUE),FALSE)*IF(OR(COUNTIF($D27,"Ⅰ*")=1,COUNTIF($D27,"Ⅱ*")=1),$E27,1),"交付対象となりません "))))</f>
        <v/>
      </c>
      <c r="I27" s="25"/>
      <c r="K27" s="4" t="b">
        <f t="shared" si="1"/>
        <v>1</v>
      </c>
    </row>
    <row r="28" spans="1:11" ht="37.5" customHeight="1" thickBot="1">
      <c r="A28" s="7">
        <f t="shared" si="0"/>
        <v>22</v>
      </c>
      <c r="B28" s="12"/>
      <c r="C28" s="1"/>
      <c r="D28" s="1"/>
      <c r="E28" s="2"/>
      <c r="F28" s="16" t="str">
        <f>IFERROR(VLOOKUP($D28,基準額一覧!$B:$H,4,FALSE),"")</f>
        <v/>
      </c>
      <c r="G28" s="26"/>
      <c r="H28" s="43" t="str">
        <f>IF($D28="","",IF($K28=FALSE,"定員数を入力してください",IF(AND($D28&lt;&gt;"",$G28=""),"開設日又は再開日を入力してください",IFERROR(VLOOKUP($D28,基準額一覧!$B:$K,VLOOKUP($G28,基準額一覧!$O$1:$P$5,2,TRUE),FALSE)*IF(OR(COUNTIF($D28,"Ⅰ*")=1,COUNTIF($D28,"Ⅱ*")=1),$E28,1),"交付対象となりません "))))</f>
        <v/>
      </c>
      <c r="I28" s="25"/>
      <c r="K28" s="4" t="b">
        <f t="shared" si="1"/>
        <v>1</v>
      </c>
    </row>
    <row r="29" spans="1:11" ht="37.5" customHeight="1" thickBot="1">
      <c r="A29" s="7">
        <f t="shared" si="0"/>
        <v>23</v>
      </c>
      <c r="B29" s="12"/>
      <c r="C29" s="1"/>
      <c r="D29" s="1"/>
      <c r="E29" s="2"/>
      <c r="F29" s="16" t="str">
        <f>IFERROR(VLOOKUP($D29,基準額一覧!$B:$H,4,FALSE),"")</f>
        <v/>
      </c>
      <c r="G29" s="26"/>
      <c r="H29" s="43" t="str">
        <f>IF($D29="","",IF($K29=FALSE,"定員数を入力してください",IF(AND($D29&lt;&gt;"",$G29=""),"開設日又は再開日を入力してください",IFERROR(VLOOKUP($D29,基準額一覧!$B:$K,VLOOKUP($G29,基準額一覧!$O$1:$P$5,2,TRUE),FALSE)*IF(OR(COUNTIF($D29,"Ⅰ*")=1,COUNTIF($D29,"Ⅱ*")=1),$E29,1),"交付対象となりません "))))</f>
        <v/>
      </c>
      <c r="I29" s="25"/>
      <c r="K29" s="4" t="b">
        <f t="shared" si="1"/>
        <v>1</v>
      </c>
    </row>
    <row r="30" spans="1:11" ht="37.5" customHeight="1" thickBot="1">
      <c r="A30" s="7">
        <f t="shared" si="0"/>
        <v>24</v>
      </c>
      <c r="B30" s="12"/>
      <c r="C30" s="1"/>
      <c r="D30" s="1"/>
      <c r="E30" s="2"/>
      <c r="F30" s="16" t="str">
        <f>IFERROR(VLOOKUP($D30,基準額一覧!$B:$H,4,FALSE),"")</f>
        <v/>
      </c>
      <c r="G30" s="26"/>
      <c r="H30" s="43" t="str">
        <f>IF($D30="","",IF($K30=FALSE,"定員数を入力してください",IF(AND($D30&lt;&gt;"",$G30=""),"開設日又は再開日を入力してください",IFERROR(VLOOKUP($D30,基準額一覧!$B:$K,VLOOKUP($G30,基準額一覧!$O$1:$P$5,2,TRUE),FALSE)*IF(OR(COUNTIF($D30,"Ⅰ*")=1,COUNTIF($D30,"Ⅱ*")=1),$E30,1),"交付対象となりません "))))</f>
        <v/>
      </c>
      <c r="I30" s="25"/>
      <c r="K30" s="4" t="b">
        <f t="shared" si="1"/>
        <v>1</v>
      </c>
    </row>
    <row r="31" spans="1:11" ht="37.5" customHeight="1" thickBot="1">
      <c r="A31" s="7">
        <f t="shared" si="0"/>
        <v>25</v>
      </c>
      <c r="B31" s="12"/>
      <c r="C31" s="1"/>
      <c r="D31" s="1"/>
      <c r="E31" s="2"/>
      <c r="F31" s="16" t="str">
        <f>IFERROR(VLOOKUP($D31,基準額一覧!$B:$H,4,FALSE),"")</f>
        <v/>
      </c>
      <c r="G31" s="26"/>
      <c r="H31" s="43" t="str">
        <f>IF($D31="","",IF($K31=FALSE,"定員数を入力してください",IF(AND($D31&lt;&gt;"",$G31=""),"開設日又は再開日を入力してください",IFERROR(VLOOKUP($D31,基準額一覧!$B:$K,VLOOKUP($G31,基準額一覧!$O$1:$P$5,2,TRUE),FALSE)*IF(OR(COUNTIF($D31,"Ⅰ*")=1,COUNTIF($D31,"Ⅱ*")=1),$E31,1),"交付対象となりません "))))</f>
        <v/>
      </c>
      <c r="I31" s="25"/>
      <c r="K31" s="4" t="b">
        <f t="shared" si="1"/>
        <v>1</v>
      </c>
    </row>
    <row r="32" spans="1:11" ht="37.5" customHeight="1" thickBot="1">
      <c r="A32" s="7">
        <f t="shared" si="0"/>
        <v>26</v>
      </c>
      <c r="B32" s="12"/>
      <c r="C32" s="1"/>
      <c r="D32" s="1"/>
      <c r="E32" s="2"/>
      <c r="F32" s="16" t="str">
        <f>IFERROR(VLOOKUP($D32,基準額一覧!$B:$H,4,FALSE),"")</f>
        <v/>
      </c>
      <c r="G32" s="26"/>
      <c r="H32" s="43" t="str">
        <f>IF($D32="","",IF($K32=FALSE,"定員数を入力してください",IF(AND($D32&lt;&gt;"",$G32=""),"開設日又は再開日を入力してください",IFERROR(VLOOKUP($D32,基準額一覧!$B:$K,VLOOKUP($G32,基準額一覧!$O$1:$P$5,2,TRUE),FALSE)*IF(OR(COUNTIF($D32,"Ⅰ*")=1,COUNTIF($D32,"Ⅱ*")=1),$E32,1),"交付対象となりません "))))</f>
        <v/>
      </c>
      <c r="I32" s="25"/>
      <c r="K32" s="4" t="b">
        <f t="shared" si="1"/>
        <v>1</v>
      </c>
    </row>
    <row r="33" spans="1:12" ht="37.5" customHeight="1" thickBot="1">
      <c r="A33" s="7">
        <f t="shared" si="0"/>
        <v>27</v>
      </c>
      <c r="B33" s="12"/>
      <c r="C33" s="1"/>
      <c r="D33" s="1"/>
      <c r="E33" s="2"/>
      <c r="F33" s="16" t="str">
        <f>IFERROR(VLOOKUP($D33,基準額一覧!$B:$H,4,FALSE),"")</f>
        <v/>
      </c>
      <c r="G33" s="26"/>
      <c r="H33" s="43" t="str">
        <f>IF($D33="","",IF($K33=FALSE,"定員数を入力してください",IF(AND($D33&lt;&gt;"",$G33=""),"開設日又は再開日を入力してください",IFERROR(VLOOKUP($D33,基準額一覧!$B:$K,VLOOKUP($G33,基準額一覧!$O$1:$P$5,2,TRUE),FALSE)*IF(OR(COUNTIF($D33,"Ⅰ*")=1,COUNTIF($D33,"Ⅱ*")=1),$E33,1),"交付対象となりません "))))</f>
        <v/>
      </c>
      <c r="I33" s="25"/>
      <c r="K33" s="4" t="b">
        <f t="shared" si="1"/>
        <v>1</v>
      </c>
    </row>
    <row r="34" spans="1:12" ht="37.5" customHeight="1" thickBot="1">
      <c r="A34" s="7">
        <f t="shared" si="0"/>
        <v>28</v>
      </c>
      <c r="B34" s="12"/>
      <c r="C34" s="1"/>
      <c r="D34" s="1"/>
      <c r="E34" s="2"/>
      <c r="F34" s="16" t="str">
        <f>IFERROR(VLOOKUP($D34,基準額一覧!$B:$H,4,FALSE),"")</f>
        <v/>
      </c>
      <c r="G34" s="26"/>
      <c r="H34" s="43" t="str">
        <f>IF($D34="","",IF($K34=FALSE,"定員数を入力してください",IF(AND($D34&lt;&gt;"",$G34=""),"開設日又は再開日を入力してください",IFERROR(VLOOKUP($D34,基準額一覧!$B:$K,VLOOKUP($G34,基準額一覧!$O$1:$P$5,2,TRUE),FALSE)*IF(OR(COUNTIF($D34,"Ⅰ*")=1,COUNTIF($D34,"Ⅱ*")=1),$E34,1),"交付対象となりません "))))</f>
        <v/>
      </c>
      <c r="I34" s="25"/>
      <c r="K34" s="4" t="b">
        <f t="shared" si="1"/>
        <v>1</v>
      </c>
    </row>
    <row r="35" spans="1:12" ht="37.5" customHeight="1" thickBot="1">
      <c r="A35" s="7">
        <f t="shared" si="0"/>
        <v>29</v>
      </c>
      <c r="B35" s="12"/>
      <c r="C35" s="1"/>
      <c r="D35" s="1"/>
      <c r="E35" s="2"/>
      <c r="F35" s="16" t="str">
        <f>IFERROR(VLOOKUP($D35,基準額一覧!$B:$H,4,FALSE),"")</f>
        <v/>
      </c>
      <c r="G35" s="26"/>
      <c r="H35" s="43" t="str">
        <f>IF($D35="","",IF($K35=FALSE,"定員数を入力してください",IF(AND($D35&lt;&gt;"",$G35=""),"開設日又は再開日を入力してください",IFERROR(VLOOKUP($D35,基準額一覧!$B:$K,VLOOKUP($G35,基準額一覧!$O$1:$P$5,2,TRUE),FALSE)*IF(OR(COUNTIF($D35,"Ⅰ*")=1,COUNTIF($D35,"Ⅱ*")=1),$E35,1),"交付対象となりません "))))</f>
        <v/>
      </c>
      <c r="I35" s="25"/>
      <c r="K35" s="4" t="b">
        <f t="shared" si="1"/>
        <v>1</v>
      </c>
    </row>
    <row r="36" spans="1:12" ht="37.5" customHeight="1" thickBot="1">
      <c r="A36" s="15">
        <f t="shared" si="0"/>
        <v>30</v>
      </c>
      <c r="B36" s="17"/>
      <c r="C36" s="18"/>
      <c r="D36" s="1"/>
      <c r="E36" s="2"/>
      <c r="F36" s="19" t="str">
        <f>IFERROR(VLOOKUP($D36,基準額一覧!$B:$H,4,FALSE),"")</f>
        <v/>
      </c>
      <c r="G36" s="26"/>
      <c r="H36" s="43" t="str">
        <f>IF($D36="","",IF($K36=FALSE,"定員数を入力してください",IF(AND($D36&lt;&gt;"",$G36=""),"開設日又は再開日を入力してください",IFERROR(VLOOKUP($D36,基準額一覧!$B:$K,VLOOKUP($G36,基準額一覧!$O$1:$P$5,2,TRUE),FALSE)*IF(OR(COUNTIF($D36,"Ⅰ*")=1,COUNTIF($D36,"Ⅱ*")=1),$E36,1),"交付対象となりません "))))</f>
        <v/>
      </c>
      <c r="I36" s="25"/>
      <c r="K36" s="4" t="b">
        <f t="shared" si="1"/>
        <v>1</v>
      </c>
    </row>
    <row r="37" spans="1:12" ht="25.5" customHeight="1" thickBot="1">
      <c r="A37" s="44" t="s">
        <v>42</v>
      </c>
      <c r="B37" s="45"/>
      <c r="C37" s="45"/>
      <c r="D37" s="45"/>
      <c r="E37" s="45"/>
      <c r="F37" s="45"/>
      <c r="G37" s="45"/>
      <c r="H37" s="20">
        <f>IF($L$37=FALSE,"定員入力漏れがあります",SUM($H$7:$H$36))</f>
        <v>0</v>
      </c>
      <c r="I37" s="21">
        <f>SUM($I$7:$I$36)</f>
        <v>0</v>
      </c>
      <c r="L37" s="4" t="b">
        <f>COUNTIF($H$7:$H$36,"定員*")=0</f>
        <v>1</v>
      </c>
    </row>
    <row r="38" spans="1:12" ht="25.5" customHeight="1" thickBot="1">
      <c r="A38" s="46" t="s">
        <v>74</v>
      </c>
      <c r="B38" s="47"/>
      <c r="C38" s="47"/>
      <c r="D38" s="47"/>
      <c r="E38" s="47"/>
      <c r="F38" s="47"/>
      <c r="G38" s="47"/>
      <c r="H38" s="60">
        <f>IFERROR(SUM($H$37-$I$37),"定員入力漏れがあります")</f>
        <v>0</v>
      </c>
      <c r="I38" s="61"/>
    </row>
    <row r="39" spans="1:12" ht="22.5" customHeight="1">
      <c r="A39" s="8" t="s">
        <v>91</v>
      </c>
      <c r="B39" s="49" t="s">
        <v>94</v>
      </c>
      <c r="C39" s="49"/>
      <c r="D39" s="49"/>
      <c r="E39" s="49"/>
      <c r="F39" s="49"/>
      <c r="G39" s="49"/>
      <c r="H39" s="49"/>
      <c r="I39" s="14"/>
    </row>
    <row r="40" spans="1:12" ht="52.5" customHeight="1">
      <c r="A40" s="3"/>
      <c r="B40" s="49"/>
      <c r="C40" s="49"/>
      <c r="D40" s="49"/>
      <c r="E40" s="49"/>
      <c r="F40" s="49"/>
      <c r="G40" s="49"/>
      <c r="H40" s="49"/>
      <c r="I40" s="14"/>
    </row>
    <row r="41" spans="1:12" ht="22.5" customHeight="1">
      <c r="A41" s="9" t="s">
        <v>92</v>
      </c>
      <c r="B41" s="10" t="s">
        <v>93</v>
      </c>
      <c r="C41" s="11"/>
      <c r="D41" s="11"/>
      <c r="E41" s="11"/>
      <c r="F41" s="11"/>
    </row>
  </sheetData>
  <sheetProtection sheet="1" formatCells="0" selectLockedCells="1"/>
  <mergeCells count="15">
    <mergeCell ref="A37:G37"/>
    <mergeCell ref="A38:G38"/>
    <mergeCell ref="H2:I2"/>
    <mergeCell ref="B39:H40"/>
    <mergeCell ref="A4:A6"/>
    <mergeCell ref="B4:B6"/>
    <mergeCell ref="C4:C6"/>
    <mergeCell ref="D4:D6"/>
    <mergeCell ref="E4:F4"/>
    <mergeCell ref="F5:F6"/>
    <mergeCell ref="H4:H6"/>
    <mergeCell ref="I4:I6"/>
    <mergeCell ref="H38:I38"/>
    <mergeCell ref="G4:G6"/>
    <mergeCell ref="E5:E6"/>
  </mergeCells>
  <phoneticPr fontId="5"/>
  <conditionalFormatting sqref="E7:E36">
    <cfRule type="expression" dxfId="12" priority="4">
      <formula>$D7=""</formula>
    </cfRule>
    <cfRule type="expression" dxfId="11" priority="9">
      <formula>AND(COUNTIF($D7,"Ⅰ*")&lt;&gt;1,COUNTIF($D7,"Ⅱ*")&lt;&gt;1)</formula>
    </cfRule>
  </conditionalFormatting>
  <conditionalFormatting sqref="F7:F36 H7:H36">
    <cfRule type="expression" dxfId="10" priority="6">
      <formula>$B7=""</formula>
    </cfRule>
    <cfRule type="expression" dxfId="9" priority="7">
      <formula>F7&lt;&gt;""</formula>
    </cfRule>
  </conditionalFormatting>
  <conditionalFormatting sqref="H37:H38">
    <cfRule type="expression" dxfId="8" priority="5">
      <formula>$L$37=FALSE</formula>
    </cfRule>
  </conditionalFormatting>
  <pageMargins left="0.7" right="0.7" top="0.75" bottom="0.75" header="0.3" footer="0.3"/>
  <pageSetup paperSize="9" scale="52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D790FA-671B-49B9-AD74-CAB7C092BDBF}">
          <x14:formula1>
            <xm:f>基準額一覧!$B$2:$B$28</xm:f>
          </x14:formula1>
          <xm:sqref>D7:D36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409A-CFB2-4AAA-A106-1937C4DBA11F}">
  <sheetPr>
    <pageSetUpPr fitToPage="1"/>
  </sheetPr>
  <dimension ref="A1:V41"/>
  <sheetViews>
    <sheetView showGridLines="0" view="pageBreakPreview" zoomScale="115" zoomScaleNormal="100" zoomScaleSheetLayoutView="115" workbookViewId="0">
      <selection activeCell="B7" sqref="B7"/>
    </sheetView>
  </sheetViews>
  <sheetFormatPr defaultRowHeight="22.5" customHeight="1"/>
  <cols>
    <col min="1" max="1" width="5.875" style="4" customWidth="1"/>
    <col min="2" max="2" width="22.875" style="4" customWidth="1"/>
    <col min="3" max="3" width="13.875" style="4" bestFit="1" customWidth="1"/>
    <col min="4" max="4" width="7.5" style="4" bestFit="1" customWidth="1"/>
    <col min="5" max="5" width="10.625" style="4" customWidth="1"/>
    <col min="6" max="6" width="21.75" style="4" customWidth="1"/>
    <col min="7" max="7" width="17.75" style="4" customWidth="1"/>
    <col min="8" max="9" width="15" style="6" customWidth="1"/>
    <col min="10" max="10" width="9" style="4" customWidth="1"/>
    <col min="11" max="12" width="9" style="4" hidden="1" customWidth="1"/>
    <col min="13" max="21" width="9" style="4"/>
    <col min="22" max="22" width="9" style="4" hidden="1" customWidth="1"/>
    <col min="23" max="23" width="9" style="4" customWidth="1"/>
    <col min="24" max="16384" width="9" style="4"/>
  </cols>
  <sheetData>
    <row r="1" spans="1:11" ht="15" customHeight="1"/>
    <row r="2" spans="1:11" ht="22.5" customHeight="1">
      <c r="A2" s="3" t="s">
        <v>5</v>
      </c>
      <c r="G2" s="22" t="s">
        <v>6</v>
      </c>
      <c r="H2" s="64" t="s">
        <v>53</v>
      </c>
      <c r="I2" s="64"/>
      <c r="J2" s="13"/>
    </row>
    <row r="3" spans="1:11" ht="6.75" customHeight="1" thickBot="1">
      <c r="A3" s="5"/>
    </row>
    <row r="4" spans="1:11" ht="22.5" customHeight="1" thickBot="1">
      <c r="A4" s="50" t="s">
        <v>0</v>
      </c>
      <c r="B4" s="50" t="s">
        <v>1</v>
      </c>
      <c r="C4" s="50" t="s">
        <v>2</v>
      </c>
      <c r="D4" s="50" t="s">
        <v>3</v>
      </c>
      <c r="E4" s="53" t="s">
        <v>4</v>
      </c>
      <c r="F4" s="54"/>
      <c r="G4" s="57" t="s">
        <v>89</v>
      </c>
      <c r="H4" s="57" t="s">
        <v>43</v>
      </c>
      <c r="I4" s="57" t="s">
        <v>44</v>
      </c>
    </row>
    <row r="5" spans="1:11" ht="15" customHeight="1">
      <c r="A5" s="51"/>
      <c r="B5" s="51"/>
      <c r="C5" s="51"/>
      <c r="D5" s="51"/>
      <c r="E5" s="62" t="s">
        <v>90</v>
      </c>
      <c r="F5" s="55"/>
      <c r="G5" s="58"/>
      <c r="H5" s="58"/>
      <c r="I5" s="58"/>
    </row>
    <row r="6" spans="1:11" ht="37.5" customHeight="1" thickBot="1">
      <c r="A6" s="52"/>
      <c r="B6" s="52"/>
      <c r="C6" s="52"/>
      <c r="D6" s="52"/>
      <c r="E6" s="63"/>
      <c r="F6" s="56"/>
      <c r="G6" s="59"/>
      <c r="H6" s="59"/>
      <c r="I6" s="59"/>
    </row>
    <row r="7" spans="1:11" ht="37.5" customHeight="1" thickBot="1">
      <c r="A7" s="7">
        <f>ROW()-6</f>
        <v>1</v>
      </c>
      <c r="B7" s="27" t="s">
        <v>54</v>
      </c>
      <c r="C7" s="28" t="s">
        <v>60</v>
      </c>
      <c r="D7" s="28" t="s">
        <v>63</v>
      </c>
      <c r="E7" s="29"/>
      <c r="F7" s="16" t="str">
        <f>IFERROR(VLOOKUP($D7,基準額一覧!$B:$H,4,FALSE),"")</f>
        <v>通所介護（食事提供有）</v>
      </c>
      <c r="G7" s="30">
        <v>41365</v>
      </c>
      <c r="H7" s="43">
        <f>IF($D7="","",IF($K7=FALSE,"定員数を入力してください",IF(AND($D7&lt;&gt;"",$G7=""),"開設日又は再開日を入力してください",IFERROR(VLOOKUP($D7,基準額一覧!$B:$K,VLOOKUP($G7,基準額一覧!$O$1:$P$5,2,TRUE),FALSE)*IF(OR(COUNTIF($D7,"Ⅰ*")=1,COUNTIF($D7,"Ⅱ*")=1),$E7,1),"交付対象となりません "))))</f>
        <v>423000</v>
      </c>
      <c r="I7" s="31">
        <v>11100</v>
      </c>
      <c r="K7" s="4" t="b">
        <f>NOT(AND(OR(COUNTIF($D7,"Ⅰ*")=1,COUNTIF($D7,"Ⅱ*")=1),$E7=""))</f>
        <v>1</v>
      </c>
    </row>
    <row r="8" spans="1:11" ht="37.5" customHeight="1" thickBot="1">
      <c r="A8" s="7">
        <f t="shared" ref="A8:A36" si="0">ROW()-6</f>
        <v>2</v>
      </c>
      <c r="B8" s="27" t="s">
        <v>55</v>
      </c>
      <c r="C8" s="28" t="s">
        <v>60</v>
      </c>
      <c r="D8" s="28" t="s">
        <v>64</v>
      </c>
      <c r="E8" s="29"/>
      <c r="F8" s="16" t="str">
        <f>IFERROR(VLOOKUP($D8,基準額一覧!$B:$H,4,FALSE),"")</f>
        <v>通所リハビリテーション（食事提供有）</v>
      </c>
      <c r="G8" s="30">
        <v>42186</v>
      </c>
      <c r="H8" s="43">
        <f>IF($D8="","",IF($K8=FALSE,"定員数を入力してください",IF(AND($D8&lt;&gt;"",$G8=""),"開設日又は再開日を入力してください",IFERROR(VLOOKUP($D8,基準額一覧!$B:$K,VLOOKUP($G8,基準額一覧!$O$1:$P$5,2,TRUE),FALSE)*IF(OR(COUNTIF($D8,"Ⅰ*")=1,COUNTIF($D8,"Ⅱ*")=1),$E8,1),"交付対象となりません "))))</f>
        <v>423000</v>
      </c>
      <c r="I8" s="31">
        <v>11100</v>
      </c>
      <c r="K8" s="4" t="b">
        <f t="shared" ref="K8:K36" si="1">NOT(AND(OR(COUNTIF($D8,"Ⅰ*")=1,COUNTIF($D8,"Ⅱ*")=1),$E8=""))</f>
        <v>1</v>
      </c>
    </row>
    <row r="9" spans="1:11" ht="37.5" customHeight="1" thickBot="1">
      <c r="A9" s="7">
        <f t="shared" si="0"/>
        <v>3</v>
      </c>
      <c r="B9" s="27" t="s">
        <v>56</v>
      </c>
      <c r="C9" s="28" t="s">
        <v>61</v>
      </c>
      <c r="D9" s="28" t="s">
        <v>63</v>
      </c>
      <c r="E9" s="29"/>
      <c r="F9" s="16" t="str">
        <f>IFERROR(VLOOKUP($D9,基準額一覧!$B:$H,4,FALSE),"")</f>
        <v>通所介護（食事提供有）</v>
      </c>
      <c r="G9" s="30">
        <v>45931</v>
      </c>
      <c r="H9" s="43">
        <f>IF($D9="","",IF($K9=FALSE,"定員数を入力してください",IF(AND($D9&lt;&gt;"",$G9=""),"開設日又は再開日を入力してください",IFERROR(VLOOKUP($D9,基準額一覧!$B:$K,VLOOKUP($G9,基準額一覧!$O$1:$P$5,2,TRUE),FALSE)*IF(OR(COUNTIF($D9,"Ⅰ*")=1,COUNTIF($D9,"Ⅱ*")=1),$E9,1),"交付対象となりません "))))</f>
        <v>423000</v>
      </c>
      <c r="I9" s="31"/>
      <c r="K9" s="4" t="b">
        <f t="shared" si="1"/>
        <v>1</v>
      </c>
    </row>
    <row r="10" spans="1:11" ht="37.5" customHeight="1" thickBot="1">
      <c r="A10" s="7">
        <f t="shared" si="0"/>
        <v>4</v>
      </c>
      <c r="B10" s="27" t="s">
        <v>57</v>
      </c>
      <c r="C10" s="28" t="s">
        <v>61</v>
      </c>
      <c r="D10" s="28" t="s">
        <v>64</v>
      </c>
      <c r="E10" s="29"/>
      <c r="F10" s="16" t="str">
        <f>IFERROR(VLOOKUP($D10,基準額一覧!$B:$H,4,FALSE),"")</f>
        <v>通所リハビリテーション（食事提供有）</v>
      </c>
      <c r="G10" s="30">
        <v>45962</v>
      </c>
      <c r="H10" s="43">
        <f>IF($D10="","",IF($K10=FALSE,"定員数を入力してください",IF(AND($D10&lt;&gt;"",$G10=""),"開設日又は再開日を入力してください",IFERROR(VLOOKUP($D10,基準額一覧!$B:$K,VLOOKUP($G10,基準額一覧!$O$1:$P$5,2,TRUE),FALSE)*IF(OR(COUNTIF($D10,"Ⅰ*")=1,COUNTIF($D10,"Ⅱ*")=1),$E10,1),"交付対象となりません "))))</f>
        <v>352500</v>
      </c>
      <c r="I10" s="31"/>
      <c r="K10" s="4" t="b">
        <f t="shared" si="1"/>
        <v>1</v>
      </c>
    </row>
    <row r="11" spans="1:11" ht="37.5" customHeight="1" thickBot="1">
      <c r="A11" s="7">
        <f t="shared" si="0"/>
        <v>5</v>
      </c>
      <c r="B11" s="27" t="s">
        <v>58</v>
      </c>
      <c r="C11" s="28" t="s">
        <v>62</v>
      </c>
      <c r="D11" s="28" t="s">
        <v>63</v>
      </c>
      <c r="E11" s="29"/>
      <c r="F11" s="16" t="str">
        <f>IFERROR(VLOOKUP($D11,基準額一覧!$B:$H,4,FALSE),"")</f>
        <v>通所介護（食事提供有）</v>
      </c>
      <c r="G11" s="30">
        <v>45992</v>
      </c>
      <c r="H11" s="43">
        <f>IF($D11="","",IF($K11=FALSE,"定員数を入力してください",IF(AND($D11&lt;&gt;"",$G11=""),"開設日又は再開日を入力してください",IFERROR(VLOOKUP($D11,基準額一覧!$B:$K,VLOOKUP($G11,基準額一覧!$O$1:$P$5,2,TRUE),FALSE)*IF(OR(COUNTIF($D11,"Ⅰ*")=1,COUNTIF($D11,"Ⅱ*")=1),$E11,1),"交付対象となりません "))))</f>
        <v>282000</v>
      </c>
      <c r="I11" s="31"/>
      <c r="K11" s="4" t="b">
        <f t="shared" si="1"/>
        <v>1</v>
      </c>
    </row>
    <row r="12" spans="1:11" ht="37.5" customHeight="1" thickBot="1">
      <c r="A12" s="7">
        <f t="shared" si="0"/>
        <v>6</v>
      </c>
      <c r="B12" s="27" t="s">
        <v>59</v>
      </c>
      <c r="C12" s="28" t="s">
        <v>62</v>
      </c>
      <c r="D12" s="28" t="s">
        <v>64</v>
      </c>
      <c r="E12" s="29"/>
      <c r="F12" s="16" t="str">
        <f>IFERROR(VLOOKUP($D12,基準額一覧!$B:$H,4,FALSE),"")</f>
        <v>通所リハビリテーション（食事提供有）</v>
      </c>
      <c r="G12" s="30">
        <v>46023</v>
      </c>
      <c r="H12" s="43">
        <f>IF($D12="","",IF($K12=FALSE,"定員数を入力してください",IF(AND($D12&lt;&gt;"",$G12=""),"開設日又は再開日を入力してください",IFERROR(VLOOKUP($D12,基準額一覧!$B:$K,VLOOKUP($G12,基準額一覧!$O$1:$P$5,2,TRUE),FALSE)*IF(OR(COUNTIF($D12,"Ⅰ*")=1,COUNTIF($D12,"Ⅱ*")=1),$E12,1),"交付対象となりません "))))</f>
        <v>211500</v>
      </c>
      <c r="I12" s="31"/>
      <c r="K12" s="4" t="b">
        <f t="shared" si="1"/>
        <v>1</v>
      </c>
    </row>
    <row r="13" spans="1:11" ht="37.5" customHeight="1" thickBot="1">
      <c r="A13" s="7">
        <f t="shared" si="0"/>
        <v>7</v>
      </c>
      <c r="B13" s="27" t="s">
        <v>65</v>
      </c>
      <c r="C13" s="28" t="s">
        <v>66</v>
      </c>
      <c r="D13" s="28" t="s">
        <v>67</v>
      </c>
      <c r="E13" s="29">
        <v>9</v>
      </c>
      <c r="F13" s="16" t="str">
        <f>IFERROR(VLOOKUP($D13,基準額一覧!$B:$H,4,FALSE),"")</f>
        <v>小規模多機能型居宅介護</v>
      </c>
      <c r="G13" s="30">
        <v>45931</v>
      </c>
      <c r="H13" s="43">
        <f>IF($D13="","",IF($K13=FALSE,"定員数を入力してください",IF(AND($D13&lt;&gt;"",$G13=""),"開設日又は再開日を入力してください",IFERROR(VLOOKUP($D13,基準額一覧!$B:$K,VLOOKUP($G13,基準額一覧!$O$1:$P$5,2,TRUE),FALSE)*IF(OR(COUNTIF($D13,"Ⅰ*")=1,COUNTIF($D13,"Ⅱ*")=1),$E13,1),"交付対象となりません "))))</f>
        <v>438300</v>
      </c>
      <c r="I13" s="31"/>
      <c r="K13" s="4" t="b">
        <f t="shared" si="1"/>
        <v>1</v>
      </c>
    </row>
    <row r="14" spans="1:11" ht="37.5" customHeight="1" thickBot="1">
      <c r="A14" s="7">
        <f t="shared" si="0"/>
        <v>8</v>
      </c>
      <c r="B14" s="27" t="s">
        <v>68</v>
      </c>
      <c r="C14" s="28" t="s">
        <v>70</v>
      </c>
      <c r="D14" s="28" t="s">
        <v>69</v>
      </c>
      <c r="E14" s="29">
        <v>100</v>
      </c>
      <c r="F14" s="16" t="str">
        <f>IFERROR(VLOOKUP($D14,基準額一覧!$B:$H,4,FALSE),"")</f>
        <v>有料老人ホーム（特定施設入居者生活介護含む）</v>
      </c>
      <c r="G14" s="30">
        <v>45931</v>
      </c>
      <c r="H14" s="43">
        <f>IF($D14="","",IF($K14=FALSE,"定員数を入力してください",IF(AND($D14&lt;&gt;"",$G14=""),"開設日又は再開日を入力してください",IFERROR(VLOOKUP($D14,基準額一覧!$B:$K,VLOOKUP($G14,基準額一覧!$O$1:$P$5,2,TRUE),FALSE)*IF(OR(COUNTIF($D14,"Ⅰ*")=1,COUNTIF($D14,"Ⅱ*")=1),$E14,1),"交付対象となりません "))))</f>
        <v>4870000</v>
      </c>
      <c r="I14" s="31"/>
      <c r="K14" s="4" t="b">
        <f t="shared" si="1"/>
        <v>1</v>
      </c>
    </row>
    <row r="15" spans="1:11" ht="37.5" customHeight="1" thickBot="1">
      <c r="A15" s="7">
        <f t="shared" si="0"/>
        <v>9</v>
      </c>
      <c r="B15" s="27" t="s">
        <v>71</v>
      </c>
      <c r="C15" s="28"/>
      <c r="D15" s="28" t="s">
        <v>52</v>
      </c>
      <c r="E15" s="29">
        <v>100</v>
      </c>
      <c r="F15" s="16" t="str">
        <f>IFERROR(VLOOKUP($D15,基準額一覧!$B:$H,4,FALSE),"")</f>
        <v>サービス付き高齢者向け住宅（特定施設入居者生活介護含む）</v>
      </c>
      <c r="G15" s="30">
        <v>45962</v>
      </c>
      <c r="H15" s="43">
        <f>IF($D15="","",IF($K15=FALSE,"定員数を入力してください",IF(AND($D15&lt;&gt;"",$G15=""),"開設日又は再開日を入力してください",IFERROR(VLOOKUP($D15,基準額一覧!$B:$K,VLOOKUP($G15,基準額一覧!$O$1:$P$5,2,TRUE),FALSE)*IF(OR(COUNTIF($D15,"Ⅰ*")=1,COUNTIF($D15,"Ⅱ*")=1),$E15,1),"交付対象となりません "))))</f>
        <v>4050000</v>
      </c>
      <c r="I15" s="31"/>
      <c r="K15" s="4" t="b">
        <f t="shared" si="1"/>
        <v>1</v>
      </c>
    </row>
    <row r="16" spans="1:11" ht="37.5" customHeight="1" thickBot="1">
      <c r="A16" s="7">
        <f t="shared" si="0"/>
        <v>10</v>
      </c>
      <c r="B16" s="27" t="s">
        <v>72</v>
      </c>
      <c r="C16" s="28"/>
      <c r="D16" s="28" t="s">
        <v>52</v>
      </c>
      <c r="E16" s="29">
        <v>100</v>
      </c>
      <c r="F16" s="16" t="str">
        <f>IFERROR(VLOOKUP($D16,基準額一覧!$B:$H,4,FALSE),"")</f>
        <v>サービス付き高齢者向け住宅（特定施設入居者生活介護含む）</v>
      </c>
      <c r="G16" s="30">
        <v>45992</v>
      </c>
      <c r="H16" s="43">
        <f>IF($D16="","",IF($K16=FALSE,"定員数を入力してください",IF(AND($D16&lt;&gt;"",$G16=""),"開設日又は再開日を入力してください",IFERROR(VLOOKUP($D16,基準額一覧!$B:$K,VLOOKUP($G16,基準額一覧!$O$1:$P$5,2,TRUE),FALSE)*IF(OR(COUNTIF($D16,"Ⅰ*")=1,COUNTIF($D16,"Ⅱ*")=1),$E16,1),"交付対象となりません "))))</f>
        <v>3240000</v>
      </c>
      <c r="I16" s="31">
        <v>80000</v>
      </c>
      <c r="K16" s="4" t="b">
        <f t="shared" si="1"/>
        <v>1</v>
      </c>
    </row>
    <row r="17" spans="1:11" ht="37.5" customHeight="1" thickBot="1">
      <c r="A17" s="7">
        <f t="shared" si="0"/>
        <v>11</v>
      </c>
      <c r="B17" s="27" t="s">
        <v>73</v>
      </c>
      <c r="C17" s="28"/>
      <c r="D17" s="28" t="s">
        <v>75</v>
      </c>
      <c r="E17" s="29">
        <v>100</v>
      </c>
      <c r="F17" s="16" t="str">
        <f>IFERROR(VLOOKUP($D17,基準額一覧!$B:$H,4,FALSE),"")</f>
        <v>有料老人ホーム（特定施設入居者生活介護含む）</v>
      </c>
      <c r="G17" s="30">
        <v>46023</v>
      </c>
      <c r="H17" s="43">
        <f>IF($D17="","",IF($K17=FALSE,"定員数を入力してください",IF(AND($D17&lt;&gt;"",$G17=""),"開設日又は再開日を入力してください",IFERROR(VLOOKUP($D17,基準額一覧!$B:$K,VLOOKUP($G17,基準額一覧!$O$1:$P$5,2,TRUE),FALSE)*IF(OR(COUNTIF($D17,"Ⅰ*")=1,COUNTIF($D17,"Ⅱ*")=1),$E17,1),"交付対象となりません "))))</f>
        <v>2430000</v>
      </c>
      <c r="I17" s="31"/>
      <c r="K17" s="4" t="b">
        <f t="shared" si="1"/>
        <v>1</v>
      </c>
    </row>
    <row r="18" spans="1:11" ht="37.5" customHeight="1" thickBot="1">
      <c r="A18" s="7">
        <f t="shared" si="0"/>
        <v>12</v>
      </c>
      <c r="B18" s="27"/>
      <c r="C18" s="28"/>
      <c r="D18" s="28"/>
      <c r="E18" s="29"/>
      <c r="F18" s="16" t="str">
        <f>IFERROR(VLOOKUP($D18,基準額一覧!$B:$H,4,FALSE),"")</f>
        <v/>
      </c>
      <c r="G18" s="32"/>
      <c r="H18" s="43" t="str">
        <f>IF($D18="","",IF($K18=FALSE,"定員数を入力してください",IF(AND($D18&lt;&gt;"",$G18=""),"開設日又は再開日を入力してください",IFERROR(VLOOKUP($D18,基準額一覧!$B:$K,VLOOKUP($G18,基準額一覧!$O$1:$P$5,2,TRUE),FALSE)*IF(OR(COUNTIF($D18,"Ⅰ*")=1,COUNTIF($D18,"Ⅱ*")=1),$E18,1),"交付対象となりません "))))</f>
        <v/>
      </c>
      <c r="I18" s="31"/>
      <c r="K18" s="4" t="b">
        <f t="shared" si="1"/>
        <v>1</v>
      </c>
    </row>
    <row r="19" spans="1:11" ht="37.5" customHeight="1" thickBot="1">
      <c r="A19" s="7">
        <f t="shared" si="0"/>
        <v>13</v>
      </c>
      <c r="B19" s="27"/>
      <c r="C19" s="28"/>
      <c r="D19" s="28"/>
      <c r="E19" s="29"/>
      <c r="F19" s="16" t="str">
        <f>IFERROR(VLOOKUP($D19,基準額一覧!$B:$H,4,FALSE),"")</f>
        <v/>
      </c>
      <c r="G19" s="32"/>
      <c r="H19" s="43" t="str">
        <f>IF($D19="","",IF($K19=FALSE,"定員数を入力してください",IF(AND($D19&lt;&gt;"",$G19=""),"開設日又は再開日を入力してください",IFERROR(VLOOKUP($D19,基準額一覧!$B:$K,VLOOKUP($G19,基準額一覧!$O$1:$P$5,2,TRUE),FALSE)*IF(OR(COUNTIF($D19,"Ⅰ*")=1,COUNTIF($D19,"Ⅱ*")=1),$E19,1),"交付対象となりません "))))</f>
        <v/>
      </c>
      <c r="I19" s="31"/>
      <c r="K19" s="4" t="b">
        <f t="shared" si="1"/>
        <v>1</v>
      </c>
    </row>
    <row r="20" spans="1:11" ht="37.5" customHeight="1" thickBot="1">
      <c r="A20" s="7">
        <f t="shared" si="0"/>
        <v>14</v>
      </c>
      <c r="B20" s="27"/>
      <c r="C20" s="28"/>
      <c r="D20" s="28"/>
      <c r="E20" s="29"/>
      <c r="F20" s="16" t="str">
        <f>IFERROR(VLOOKUP($D20,基準額一覧!$B:$H,4,FALSE),"")</f>
        <v/>
      </c>
      <c r="G20" s="32"/>
      <c r="H20" s="43" t="str">
        <f>IF($D20="","",IF($K20=FALSE,"定員数を入力してください",IF(AND($D20&lt;&gt;"",$G20=""),"開設日又は再開日を入力してください",IFERROR(VLOOKUP($D20,基準額一覧!$B:$K,VLOOKUP($G20,基準額一覧!$O$1:$P$5,2,TRUE),FALSE)*IF(OR(COUNTIF($D20,"Ⅰ*")=1,COUNTIF($D20,"Ⅱ*")=1),$E20,1),"交付対象となりません "))))</f>
        <v/>
      </c>
      <c r="I20" s="31"/>
      <c r="K20" s="4" t="b">
        <f t="shared" si="1"/>
        <v>1</v>
      </c>
    </row>
    <row r="21" spans="1:11" ht="37.5" customHeight="1" thickBot="1">
      <c r="A21" s="7">
        <f t="shared" si="0"/>
        <v>15</v>
      </c>
      <c r="B21" s="27"/>
      <c r="C21" s="28"/>
      <c r="D21" s="28"/>
      <c r="E21" s="29"/>
      <c r="F21" s="16" t="str">
        <f>IFERROR(VLOOKUP($D21,基準額一覧!$B:$H,4,FALSE),"")</f>
        <v/>
      </c>
      <c r="G21" s="32"/>
      <c r="H21" s="43" t="str">
        <f>IF($D21="","",IF($K21=FALSE,"定員数を入力してください",IF(AND($D21&lt;&gt;"",$G21=""),"開設日又は再開日を入力してください",IFERROR(VLOOKUP($D21,基準額一覧!$B:$K,VLOOKUP($G21,基準額一覧!$O$1:$P$5,2,TRUE),FALSE)*IF(OR(COUNTIF($D21,"Ⅰ*")=1,COUNTIF($D21,"Ⅱ*")=1),$E21,1),"交付対象となりません "))))</f>
        <v/>
      </c>
      <c r="I21" s="31"/>
      <c r="K21" s="4" t="b">
        <f t="shared" si="1"/>
        <v>1</v>
      </c>
    </row>
    <row r="22" spans="1:11" ht="37.5" customHeight="1" thickBot="1">
      <c r="A22" s="7">
        <f t="shared" si="0"/>
        <v>16</v>
      </c>
      <c r="B22" s="27"/>
      <c r="C22" s="28"/>
      <c r="D22" s="28"/>
      <c r="E22" s="29"/>
      <c r="F22" s="16" t="str">
        <f>IFERROR(VLOOKUP($D22,基準額一覧!$B:$H,4,FALSE),"")</f>
        <v/>
      </c>
      <c r="G22" s="32"/>
      <c r="H22" s="43" t="str">
        <f>IF($D22="","",IF($K22=FALSE,"定員数を入力してください",IF(AND($D22&lt;&gt;"",$G22=""),"開設日又は再開日を入力してください",IFERROR(VLOOKUP($D22,基準額一覧!$B:$K,VLOOKUP($G22,基準額一覧!$O$1:$P$5,2,TRUE),FALSE)*IF(OR(COUNTIF($D22,"Ⅰ*")=1,COUNTIF($D22,"Ⅱ*")=1),$E22,1),"交付対象となりません "))))</f>
        <v/>
      </c>
      <c r="I22" s="31"/>
      <c r="K22" s="4" t="b">
        <f t="shared" si="1"/>
        <v>1</v>
      </c>
    </row>
    <row r="23" spans="1:11" ht="37.5" customHeight="1" thickBot="1">
      <c r="A23" s="7">
        <f t="shared" si="0"/>
        <v>17</v>
      </c>
      <c r="B23" s="27"/>
      <c r="C23" s="28"/>
      <c r="D23" s="28"/>
      <c r="E23" s="29"/>
      <c r="F23" s="16" t="str">
        <f>IFERROR(VLOOKUP($D23,基準額一覧!$B:$H,4,FALSE),"")</f>
        <v/>
      </c>
      <c r="G23" s="32"/>
      <c r="H23" s="43" t="str">
        <f>IF($D23="","",IF($K23=FALSE,"定員数を入力してください",IF(AND($D23&lt;&gt;"",$G23=""),"開設日又は再開日を入力してください",IFERROR(VLOOKUP($D23,基準額一覧!$B:$K,VLOOKUP($G23,基準額一覧!$O$1:$P$5,2,TRUE),FALSE)*IF(OR(COUNTIF($D23,"Ⅰ*")=1,COUNTIF($D23,"Ⅱ*")=1),$E23,1),"交付対象となりません "))))</f>
        <v/>
      </c>
      <c r="I23" s="31"/>
      <c r="K23" s="4" t="b">
        <f t="shared" si="1"/>
        <v>1</v>
      </c>
    </row>
    <row r="24" spans="1:11" ht="37.5" customHeight="1" thickBot="1">
      <c r="A24" s="7">
        <f t="shared" si="0"/>
        <v>18</v>
      </c>
      <c r="B24" s="27"/>
      <c r="C24" s="28"/>
      <c r="D24" s="28"/>
      <c r="E24" s="29"/>
      <c r="F24" s="16" t="str">
        <f>IFERROR(VLOOKUP($D24,基準額一覧!$B:$H,4,FALSE),"")</f>
        <v/>
      </c>
      <c r="G24" s="32"/>
      <c r="H24" s="43" t="str">
        <f>IF($D24="","",IF($K24=FALSE,"定員数を入力してください",IF(AND($D24&lt;&gt;"",$G24=""),"開設日又は再開日を入力してください",IFERROR(VLOOKUP($D24,基準額一覧!$B:$K,VLOOKUP($G24,基準額一覧!$O$1:$P$5,2,TRUE),FALSE)*IF(OR(COUNTIF($D24,"Ⅰ*")=1,COUNTIF($D24,"Ⅱ*")=1),$E24,1),"交付対象となりません "))))</f>
        <v/>
      </c>
      <c r="I24" s="31"/>
      <c r="K24" s="4" t="b">
        <f t="shared" si="1"/>
        <v>1</v>
      </c>
    </row>
    <row r="25" spans="1:11" ht="37.5" customHeight="1" thickBot="1">
      <c r="A25" s="7">
        <f t="shared" si="0"/>
        <v>19</v>
      </c>
      <c r="B25" s="27"/>
      <c r="C25" s="28"/>
      <c r="D25" s="28"/>
      <c r="E25" s="29"/>
      <c r="F25" s="16" t="str">
        <f>IFERROR(VLOOKUP($D25,基準額一覧!$B:$H,4,FALSE),"")</f>
        <v/>
      </c>
      <c r="G25" s="32"/>
      <c r="H25" s="43" t="str">
        <f>IF($D25="","",IF($K25=FALSE,"定員数を入力してください",IF(AND($D25&lt;&gt;"",$G25=""),"開設日又は再開日を入力してください",IFERROR(VLOOKUP($D25,基準額一覧!$B:$K,VLOOKUP($G25,基準額一覧!$O$1:$P$5,2,TRUE),FALSE)*IF(OR(COUNTIF($D25,"Ⅰ*")=1,COUNTIF($D25,"Ⅱ*")=1),$E25,1),"交付対象となりません "))))</f>
        <v/>
      </c>
      <c r="I25" s="31"/>
      <c r="K25" s="4" t="b">
        <f t="shared" si="1"/>
        <v>1</v>
      </c>
    </row>
    <row r="26" spans="1:11" ht="37.5" customHeight="1" thickBot="1">
      <c r="A26" s="7">
        <f t="shared" si="0"/>
        <v>20</v>
      </c>
      <c r="B26" s="27"/>
      <c r="C26" s="28"/>
      <c r="D26" s="28"/>
      <c r="E26" s="29"/>
      <c r="F26" s="16" t="str">
        <f>IFERROR(VLOOKUP($D26,基準額一覧!$B:$H,4,FALSE),"")</f>
        <v/>
      </c>
      <c r="G26" s="32"/>
      <c r="H26" s="43" t="str">
        <f>IF($D26="","",IF($K26=FALSE,"定員数を入力してください",IF(AND($D26&lt;&gt;"",$G26=""),"開設日又は再開日を入力してください",IFERROR(VLOOKUP($D26,基準額一覧!$B:$K,VLOOKUP($G26,基準額一覧!$O$1:$P$5,2,TRUE),FALSE)*IF(OR(COUNTIF($D26,"Ⅰ*")=1,COUNTIF($D26,"Ⅱ*")=1),$E26,1),"交付対象となりません "))))</f>
        <v/>
      </c>
      <c r="I26" s="31"/>
      <c r="K26" s="4" t="b">
        <f t="shared" si="1"/>
        <v>1</v>
      </c>
    </row>
    <row r="27" spans="1:11" ht="37.5" hidden="1" customHeight="1" thickBot="1">
      <c r="A27" s="7">
        <f t="shared" si="0"/>
        <v>21</v>
      </c>
      <c r="B27" s="27"/>
      <c r="C27" s="28"/>
      <c r="D27" s="28"/>
      <c r="E27" s="29"/>
      <c r="F27" s="16" t="str">
        <f>IFERROR(VLOOKUP($D27,基準額一覧!$B:$H,4,FALSE),"")</f>
        <v/>
      </c>
      <c r="G27" s="32"/>
      <c r="H27" s="24" t="str">
        <f>IF($G27="","",IF($K27=FALSE,"定員数を入力してください",IFERROR(VLOOKUP($D27,基準額一覧!$B:$K,VLOOKUP($G27,基準額一覧!$O$1:$P$5,2,TRUE),FALSE)*IF(OR(COUNTIF($D27,"Ⅰ*")=1,COUNTIF($D27,"Ⅱ*")=1),$E27,1),"交付対象となりません ")))</f>
        <v/>
      </c>
      <c r="I27" s="31"/>
      <c r="K27" s="4" t="b">
        <f t="shared" si="1"/>
        <v>1</v>
      </c>
    </row>
    <row r="28" spans="1:11" ht="37.5" hidden="1" customHeight="1" thickBot="1">
      <c r="A28" s="7">
        <f t="shared" si="0"/>
        <v>22</v>
      </c>
      <c r="B28" s="27"/>
      <c r="C28" s="28"/>
      <c r="D28" s="28"/>
      <c r="E28" s="29"/>
      <c r="F28" s="16" t="str">
        <f>IFERROR(VLOOKUP($D28,基準額一覧!$B:$H,4,FALSE),"")</f>
        <v/>
      </c>
      <c r="G28" s="32"/>
      <c r="H28" s="24" t="str">
        <f>IF($G28="","",IF($K28=FALSE,"定員数を入力してください",IFERROR(VLOOKUP($D28,基準額一覧!$B:$K,VLOOKUP($G28,基準額一覧!$O$1:$P$5,2,TRUE),FALSE)*IF(OR(COUNTIF($D28,"Ⅰ*")=1,COUNTIF($D28,"Ⅱ*")=1),$E28,1),"交付対象となりません ")))</f>
        <v/>
      </c>
      <c r="I28" s="31"/>
      <c r="K28" s="4" t="b">
        <f t="shared" si="1"/>
        <v>1</v>
      </c>
    </row>
    <row r="29" spans="1:11" ht="37.5" hidden="1" customHeight="1" thickBot="1">
      <c r="A29" s="7">
        <f t="shared" si="0"/>
        <v>23</v>
      </c>
      <c r="B29" s="27"/>
      <c r="C29" s="28"/>
      <c r="D29" s="28"/>
      <c r="E29" s="29"/>
      <c r="F29" s="16" t="str">
        <f>IFERROR(VLOOKUP($D29,基準額一覧!$B:$H,4,FALSE),"")</f>
        <v/>
      </c>
      <c r="G29" s="32"/>
      <c r="H29" s="24" t="str">
        <f>IF($G29="","",IF($K29=FALSE,"定員数を入力してください",IFERROR(VLOOKUP($D29,基準額一覧!$B:$K,VLOOKUP($G29,基準額一覧!$O$1:$P$5,2,TRUE),FALSE)*IF(OR(COUNTIF($D29,"Ⅰ*")=1,COUNTIF($D29,"Ⅱ*")=1),$E29,1),"交付対象となりません ")))</f>
        <v/>
      </c>
      <c r="I29" s="31"/>
      <c r="K29" s="4" t="b">
        <f t="shared" si="1"/>
        <v>1</v>
      </c>
    </row>
    <row r="30" spans="1:11" ht="37.5" hidden="1" customHeight="1" thickBot="1">
      <c r="A30" s="7">
        <f t="shared" si="0"/>
        <v>24</v>
      </c>
      <c r="B30" s="27"/>
      <c r="C30" s="28"/>
      <c r="D30" s="28"/>
      <c r="E30" s="29"/>
      <c r="F30" s="16" t="str">
        <f>IFERROR(VLOOKUP($D30,基準額一覧!$B:$H,4,FALSE),"")</f>
        <v/>
      </c>
      <c r="G30" s="32"/>
      <c r="H30" s="24" t="str">
        <f>IF($G30="","",IF($K30=FALSE,"定員数を入力してください",IFERROR(VLOOKUP($D30,基準額一覧!$B:$K,VLOOKUP($G30,基準額一覧!$O$1:$P$5,2,TRUE),FALSE)*IF(OR(COUNTIF($D30,"Ⅰ*")=1,COUNTIF($D30,"Ⅱ*")=1),$E30,1),"交付対象となりません ")))</f>
        <v/>
      </c>
      <c r="I30" s="31"/>
      <c r="K30" s="4" t="b">
        <f t="shared" si="1"/>
        <v>1</v>
      </c>
    </row>
    <row r="31" spans="1:11" ht="37.5" hidden="1" customHeight="1" thickBot="1">
      <c r="A31" s="7">
        <f t="shared" si="0"/>
        <v>25</v>
      </c>
      <c r="B31" s="27"/>
      <c r="C31" s="28"/>
      <c r="D31" s="28"/>
      <c r="E31" s="29"/>
      <c r="F31" s="16" t="str">
        <f>IFERROR(VLOOKUP($D31,基準額一覧!$B:$H,4,FALSE),"")</f>
        <v/>
      </c>
      <c r="G31" s="32"/>
      <c r="H31" s="24" t="str">
        <f>IF($G31="","",IF($K31=FALSE,"定員数を入力してください",IFERROR(VLOOKUP($D31,基準額一覧!$B:$K,VLOOKUP($G31,基準額一覧!$O$1:$P$5,2,TRUE),FALSE)*IF(OR(COUNTIF($D31,"Ⅰ*")=1,COUNTIF($D31,"Ⅱ*")=1),$E31,1),"交付対象となりません ")))</f>
        <v/>
      </c>
      <c r="I31" s="31"/>
      <c r="K31" s="4" t="b">
        <f t="shared" si="1"/>
        <v>1</v>
      </c>
    </row>
    <row r="32" spans="1:11" ht="37.5" hidden="1" customHeight="1" thickBot="1">
      <c r="A32" s="7">
        <f t="shared" si="0"/>
        <v>26</v>
      </c>
      <c r="B32" s="27"/>
      <c r="C32" s="28"/>
      <c r="D32" s="28"/>
      <c r="E32" s="29"/>
      <c r="F32" s="16" t="str">
        <f>IFERROR(VLOOKUP($D32,基準額一覧!$B:$H,4,FALSE),"")</f>
        <v/>
      </c>
      <c r="G32" s="32"/>
      <c r="H32" s="24" t="str">
        <f>IF($G32="","",IF($K32=FALSE,"定員数を入力してください",IFERROR(VLOOKUP($D32,基準額一覧!$B:$K,VLOOKUP($G32,基準額一覧!$O$1:$P$5,2,TRUE),FALSE)*IF(OR(COUNTIF($D32,"Ⅰ*")=1,COUNTIF($D32,"Ⅱ*")=1),$E32,1),"交付対象となりません ")))</f>
        <v/>
      </c>
      <c r="I32" s="31"/>
      <c r="K32" s="4" t="b">
        <f t="shared" si="1"/>
        <v>1</v>
      </c>
    </row>
    <row r="33" spans="1:12" ht="37.5" hidden="1" customHeight="1" thickBot="1">
      <c r="A33" s="7">
        <f t="shared" si="0"/>
        <v>27</v>
      </c>
      <c r="B33" s="27"/>
      <c r="C33" s="28"/>
      <c r="D33" s="28"/>
      <c r="E33" s="29"/>
      <c r="F33" s="16" t="str">
        <f>IFERROR(VLOOKUP($D33,基準額一覧!$B:$H,4,FALSE),"")</f>
        <v/>
      </c>
      <c r="G33" s="32"/>
      <c r="H33" s="24" t="str">
        <f>IF($G33="","",IF($K33=FALSE,"定員数を入力してください",IFERROR(VLOOKUP($D33,基準額一覧!$B:$K,VLOOKUP($G33,基準額一覧!$O$1:$P$5,2,TRUE),FALSE)*IF(OR(COUNTIF($D33,"Ⅰ*")=1,COUNTIF($D33,"Ⅱ*")=1),$E33,1),"交付対象となりません ")))</f>
        <v/>
      </c>
      <c r="I33" s="31"/>
      <c r="K33" s="4" t="b">
        <f t="shared" si="1"/>
        <v>1</v>
      </c>
    </row>
    <row r="34" spans="1:12" ht="37.5" hidden="1" customHeight="1" thickBot="1">
      <c r="A34" s="7">
        <f t="shared" si="0"/>
        <v>28</v>
      </c>
      <c r="B34" s="27"/>
      <c r="C34" s="28"/>
      <c r="D34" s="28"/>
      <c r="E34" s="29"/>
      <c r="F34" s="16" t="str">
        <f>IFERROR(VLOOKUP($D34,基準額一覧!$B:$H,4,FALSE),"")</f>
        <v/>
      </c>
      <c r="G34" s="32"/>
      <c r="H34" s="24" t="str">
        <f>IF($G34="","",IF($K34=FALSE,"定員数を入力してください",IFERROR(VLOOKUP($D34,基準額一覧!$B:$K,VLOOKUP($G34,基準額一覧!$O$1:$P$5,2,TRUE),FALSE)*IF(OR(COUNTIF($D34,"Ⅰ*")=1,COUNTIF($D34,"Ⅱ*")=1),$E34,1),"交付対象となりません ")))</f>
        <v/>
      </c>
      <c r="I34" s="31"/>
      <c r="K34" s="4" t="b">
        <f t="shared" si="1"/>
        <v>1</v>
      </c>
    </row>
    <row r="35" spans="1:12" ht="37.5" hidden="1" customHeight="1" thickBot="1">
      <c r="A35" s="7">
        <f t="shared" si="0"/>
        <v>29</v>
      </c>
      <c r="B35" s="27"/>
      <c r="C35" s="28"/>
      <c r="D35" s="28"/>
      <c r="E35" s="29"/>
      <c r="F35" s="16" t="str">
        <f>IFERROR(VLOOKUP($D35,基準額一覧!$B:$H,4,FALSE),"")</f>
        <v/>
      </c>
      <c r="G35" s="32"/>
      <c r="H35" s="24" t="str">
        <f>IF($G35="","",IF($K35=FALSE,"定員数を入力してください",IFERROR(VLOOKUP($D35,基準額一覧!$B:$K,VLOOKUP($G35,基準額一覧!$O$1:$P$5,2,TRUE),FALSE)*IF(OR(COUNTIF($D35,"Ⅰ*")=1,COUNTIF($D35,"Ⅱ*")=1),$E35,1),"交付対象となりません ")))</f>
        <v/>
      </c>
      <c r="I35" s="31"/>
      <c r="K35" s="4" t="b">
        <f t="shared" si="1"/>
        <v>1</v>
      </c>
    </row>
    <row r="36" spans="1:12" ht="37.5" hidden="1" customHeight="1" thickBot="1">
      <c r="A36" s="15">
        <f t="shared" si="0"/>
        <v>30</v>
      </c>
      <c r="B36" s="33"/>
      <c r="C36" s="34"/>
      <c r="D36" s="28"/>
      <c r="E36" s="29"/>
      <c r="F36" s="19" t="str">
        <f>IFERROR(VLOOKUP($D36,基準額一覧!$B:$H,4,FALSE),"")</f>
        <v/>
      </c>
      <c r="G36" s="32"/>
      <c r="H36" s="24" t="str">
        <f>IF($G36="","",IF($K36=FALSE,"定員数を入力してください",IFERROR(VLOOKUP($D36,基準額一覧!$B:$K,VLOOKUP($G36,基準額一覧!$O$1:$P$5,2,TRUE),FALSE)*IF(OR(COUNTIF($D36,"Ⅰ*")=1,COUNTIF($D36,"Ⅱ*")=1),$E36,1),"交付対象となりません ")))</f>
        <v/>
      </c>
      <c r="I36" s="31"/>
      <c r="K36" s="4" t="b">
        <f t="shared" si="1"/>
        <v>1</v>
      </c>
    </row>
    <row r="37" spans="1:12" ht="25.5" customHeight="1" thickBot="1">
      <c r="A37" s="44" t="s">
        <v>42</v>
      </c>
      <c r="B37" s="45"/>
      <c r="C37" s="45"/>
      <c r="D37" s="45"/>
      <c r="E37" s="45"/>
      <c r="F37" s="45"/>
      <c r="G37" s="45"/>
      <c r="H37" s="20">
        <f>IF($L$37=FALSE,"定員入力漏れがあります",SUM($H$7:$H$36))</f>
        <v>17143300</v>
      </c>
      <c r="I37" s="21">
        <f>SUM($I$7:$I$36)</f>
        <v>102200</v>
      </c>
      <c r="L37" s="4" t="b">
        <f>COUNTIF($H$7:$H$36,"定員*")=0</f>
        <v>1</v>
      </c>
    </row>
    <row r="38" spans="1:12" ht="25.5" customHeight="1" thickBot="1">
      <c r="A38" s="46" t="s">
        <v>74</v>
      </c>
      <c r="B38" s="47"/>
      <c r="C38" s="47"/>
      <c r="D38" s="47"/>
      <c r="E38" s="47"/>
      <c r="F38" s="47"/>
      <c r="G38" s="47"/>
      <c r="H38" s="60">
        <f>IFERROR(SUM($H$37-$I$37),"定員入力漏れがあります")</f>
        <v>17041100</v>
      </c>
      <c r="I38" s="61"/>
    </row>
    <row r="39" spans="1:12" ht="22.5" customHeight="1">
      <c r="A39" s="8" t="s">
        <v>91</v>
      </c>
      <c r="B39" s="49" t="s">
        <v>94</v>
      </c>
      <c r="C39" s="49"/>
      <c r="D39" s="49"/>
      <c r="E39" s="49"/>
      <c r="F39" s="49"/>
      <c r="G39" s="49"/>
      <c r="H39" s="49"/>
      <c r="I39" s="14"/>
    </row>
    <row r="40" spans="1:12" ht="52.5" customHeight="1">
      <c r="A40" s="3"/>
      <c r="B40" s="49"/>
      <c r="C40" s="49"/>
      <c r="D40" s="49"/>
      <c r="E40" s="49"/>
      <c r="F40" s="49"/>
      <c r="G40" s="49"/>
      <c r="H40" s="49"/>
      <c r="I40" s="14"/>
    </row>
    <row r="41" spans="1:12" ht="22.5" customHeight="1">
      <c r="A41" s="9" t="s">
        <v>92</v>
      </c>
      <c r="B41" s="10" t="s">
        <v>93</v>
      </c>
      <c r="C41" s="11"/>
      <c r="D41" s="11"/>
      <c r="E41" s="11"/>
      <c r="F41" s="11"/>
    </row>
  </sheetData>
  <sheetProtection sheet="1" formatCells="0" selectLockedCells="1"/>
  <mergeCells count="15">
    <mergeCell ref="A37:G37"/>
    <mergeCell ref="A38:G38"/>
    <mergeCell ref="H38:I38"/>
    <mergeCell ref="B39:H40"/>
    <mergeCell ref="H2:I2"/>
    <mergeCell ref="A4:A6"/>
    <mergeCell ref="B4:B6"/>
    <mergeCell ref="C4:C6"/>
    <mergeCell ref="D4:D6"/>
    <mergeCell ref="E4:F4"/>
    <mergeCell ref="G4:G6"/>
    <mergeCell ref="H4:H6"/>
    <mergeCell ref="I4:I6"/>
    <mergeCell ref="E5:E6"/>
    <mergeCell ref="F5:F6"/>
  </mergeCells>
  <phoneticPr fontId="5"/>
  <conditionalFormatting sqref="E7:E36">
    <cfRule type="expression" dxfId="7" priority="4">
      <formula>$D7=""</formula>
    </cfRule>
    <cfRule type="expression" dxfId="6" priority="8">
      <formula>AND(COUNTIF($D7,"Ⅰ*")&lt;&gt;1,COUNTIF($D7,"Ⅱ*")&lt;&gt;1)</formula>
    </cfRule>
  </conditionalFormatting>
  <conditionalFormatting sqref="H7:H26">
    <cfRule type="expression" dxfId="5" priority="1">
      <formula>$B7=""</formula>
    </cfRule>
    <cfRule type="expression" dxfId="4" priority="2">
      <formula>H7&lt;&gt;""</formula>
    </cfRule>
  </conditionalFormatting>
  <conditionalFormatting sqref="H27:H36 F7:F36">
    <cfRule type="expression" dxfId="3" priority="6">
      <formula>$B7=""</formula>
    </cfRule>
    <cfRule type="expression" dxfId="2" priority="7">
      <formula>F7&lt;&gt;""</formula>
    </cfRule>
  </conditionalFormatting>
  <conditionalFormatting sqref="H27:H36">
    <cfRule type="expression" dxfId="1" priority="3">
      <formula>$K27=FALSE</formula>
    </cfRule>
  </conditionalFormatting>
  <conditionalFormatting sqref="H37:H38">
    <cfRule type="expression" dxfId="0" priority="5">
      <formula>$L$37=FALSE</formula>
    </cfRule>
  </conditionalFormatting>
  <pageMargins left="0.7" right="0.7" top="0.75" bottom="0.75" header="0.3" footer="0.3"/>
  <pageSetup paperSize="9" scale="59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03542E-9272-4CE3-AD38-DDC77495DBE5}">
          <x14:formula1>
            <xm:f>基準額一覧!$B$2:$B$28</xm:f>
          </x14:formula1>
          <xm:sqref>D7:D36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F0A26-D21F-459C-AB38-B9CA6AFC3015}">
  <sheetPr>
    <pageSetUpPr fitToPage="1"/>
  </sheetPr>
  <dimension ref="A1:P31"/>
  <sheetViews>
    <sheetView showGridLines="0" zoomScale="115" zoomScaleNormal="115" zoomScaleSheetLayoutView="115" workbookViewId="0">
      <selection sqref="A1:B1"/>
    </sheetView>
  </sheetViews>
  <sheetFormatPr defaultRowHeight="18.75"/>
  <cols>
    <col min="1" max="2" width="5" customWidth="1"/>
    <col min="3" max="4" width="3.375" customWidth="1"/>
    <col min="5" max="5" width="37.375" customWidth="1"/>
    <col min="6" max="7" width="8" bestFit="1" customWidth="1"/>
    <col min="8" max="8" width="12.5" hidden="1" customWidth="1"/>
    <col min="9" max="11" width="12.5" customWidth="1"/>
    <col min="15" max="15" width="11.375" hidden="1" customWidth="1"/>
    <col min="16" max="16" width="9" hidden="1" customWidth="1"/>
  </cols>
  <sheetData>
    <row r="1" spans="1:16">
      <c r="A1" s="65" t="s">
        <v>25</v>
      </c>
      <c r="B1" s="65"/>
      <c r="C1" s="35"/>
      <c r="D1" s="35"/>
      <c r="E1" s="35" t="s">
        <v>26</v>
      </c>
      <c r="F1" s="65" t="s">
        <v>28</v>
      </c>
      <c r="G1" s="65"/>
      <c r="H1" s="36" t="s">
        <v>79</v>
      </c>
      <c r="I1" s="36" t="s">
        <v>76</v>
      </c>
      <c r="J1" s="36" t="s">
        <v>77</v>
      </c>
      <c r="K1" s="36" t="s">
        <v>78</v>
      </c>
      <c r="O1" s="37">
        <v>0</v>
      </c>
      <c r="P1">
        <v>7</v>
      </c>
    </row>
    <row r="2" spans="1:16" ht="18.75" customHeight="1">
      <c r="A2" s="66" t="s">
        <v>95</v>
      </c>
      <c r="B2" s="35" t="str">
        <f t="shared" ref="B2:B28" si="0">_xlfn.CONCAT(C2:D2)</f>
        <v>Ⅰア</v>
      </c>
      <c r="C2" s="35" t="s">
        <v>24</v>
      </c>
      <c r="D2" s="35" t="s">
        <v>7</v>
      </c>
      <c r="E2" s="35" t="s">
        <v>8</v>
      </c>
      <c r="F2" s="38">
        <f>48700-18000</f>
        <v>30700</v>
      </c>
      <c r="G2" s="39" t="s">
        <v>29</v>
      </c>
      <c r="H2" s="40">
        <f>F2</f>
        <v>30700</v>
      </c>
      <c r="I2" s="40">
        <f>ROUNDDOWN($F2/6*5,-2)</f>
        <v>25500</v>
      </c>
      <c r="J2" s="40">
        <f>ROUNDDOWN($F2/6*4,-2)</f>
        <v>20400</v>
      </c>
      <c r="K2" s="40">
        <f>ROUNDDOWN($F2/2,-2)</f>
        <v>15300</v>
      </c>
      <c r="O2" s="37">
        <v>45932</v>
      </c>
      <c r="P2">
        <v>8</v>
      </c>
    </row>
    <row r="3" spans="1:16">
      <c r="A3" s="67"/>
      <c r="B3" s="35" t="str">
        <f t="shared" si="0"/>
        <v>Ⅰイ</v>
      </c>
      <c r="C3" s="35" t="s">
        <v>24</v>
      </c>
      <c r="D3" s="35" t="s">
        <v>9</v>
      </c>
      <c r="E3" s="35" t="s">
        <v>15</v>
      </c>
      <c r="F3" s="38">
        <f>48700-18000</f>
        <v>30700</v>
      </c>
      <c r="G3" s="39" t="s">
        <v>29</v>
      </c>
      <c r="H3" s="40">
        <f t="shared" ref="H3:H28" si="1">F3</f>
        <v>30700</v>
      </c>
      <c r="I3" s="40">
        <f t="shared" ref="I3:I28" si="2">ROUNDDOWN($F3/6*5,-2)</f>
        <v>25500</v>
      </c>
      <c r="J3" s="40">
        <f t="shared" ref="J3:J28" si="3">ROUNDDOWN($F3/6*4,-2)</f>
        <v>20400</v>
      </c>
      <c r="K3" s="40">
        <f t="shared" ref="K3:K28" si="4">ROUNDDOWN($F3/2,-2)</f>
        <v>15300</v>
      </c>
      <c r="O3" s="37">
        <v>45963</v>
      </c>
      <c r="P3">
        <v>9</v>
      </c>
    </row>
    <row r="4" spans="1:16">
      <c r="A4" s="67"/>
      <c r="B4" s="35" t="str">
        <f t="shared" si="0"/>
        <v>Ⅰウ</v>
      </c>
      <c r="C4" s="35" t="s">
        <v>24</v>
      </c>
      <c r="D4" s="35" t="s">
        <v>45</v>
      </c>
      <c r="E4" s="35" t="s">
        <v>17</v>
      </c>
      <c r="F4" s="38">
        <v>30700</v>
      </c>
      <c r="G4" s="39" t="s">
        <v>29</v>
      </c>
      <c r="H4" s="40">
        <f t="shared" si="1"/>
        <v>30700</v>
      </c>
      <c r="I4" s="40">
        <f t="shared" si="2"/>
        <v>25500</v>
      </c>
      <c r="J4" s="40">
        <f t="shared" si="3"/>
        <v>20400</v>
      </c>
      <c r="K4" s="40">
        <f t="shared" si="4"/>
        <v>15300</v>
      </c>
      <c r="O4" s="37">
        <v>45993</v>
      </c>
      <c r="P4">
        <v>10</v>
      </c>
    </row>
    <row r="5" spans="1:16">
      <c r="A5" s="67"/>
      <c r="B5" s="35" t="str">
        <f t="shared" si="0"/>
        <v>Ⅰエ</v>
      </c>
      <c r="C5" s="35" t="s">
        <v>24</v>
      </c>
      <c r="D5" s="35" t="s">
        <v>46</v>
      </c>
      <c r="E5" s="35" t="s">
        <v>18</v>
      </c>
      <c r="F5" s="38">
        <f>48700-18000</f>
        <v>30700</v>
      </c>
      <c r="G5" s="39" t="s">
        <v>29</v>
      </c>
      <c r="H5" s="40">
        <f t="shared" si="1"/>
        <v>30700</v>
      </c>
      <c r="I5" s="40">
        <f t="shared" si="2"/>
        <v>25500</v>
      </c>
      <c r="J5" s="40">
        <f t="shared" si="3"/>
        <v>20400</v>
      </c>
      <c r="K5" s="40">
        <f t="shared" si="4"/>
        <v>15300</v>
      </c>
      <c r="O5" s="37">
        <v>46024</v>
      </c>
      <c r="P5">
        <v>0</v>
      </c>
    </row>
    <row r="6" spans="1:16">
      <c r="A6" s="67"/>
      <c r="B6" s="35" t="str">
        <f t="shared" si="0"/>
        <v>Ⅰオ</v>
      </c>
      <c r="C6" s="35" t="s">
        <v>24</v>
      </c>
      <c r="D6" s="35" t="s">
        <v>47</v>
      </c>
      <c r="E6" s="35" t="s">
        <v>19</v>
      </c>
      <c r="F6" s="38">
        <f>48700-18000</f>
        <v>30700</v>
      </c>
      <c r="G6" s="39" t="s">
        <v>29</v>
      </c>
      <c r="H6" s="40">
        <f t="shared" si="1"/>
        <v>30700</v>
      </c>
      <c r="I6" s="40">
        <f t="shared" si="2"/>
        <v>25500</v>
      </c>
      <c r="J6" s="40">
        <f t="shared" si="3"/>
        <v>20400</v>
      </c>
      <c r="K6" s="40">
        <f t="shared" si="4"/>
        <v>15300</v>
      </c>
      <c r="O6" s="37"/>
    </row>
    <row r="7" spans="1:16">
      <c r="A7" s="67"/>
      <c r="B7" s="35" t="str">
        <f t="shared" si="0"/>
        <v>Ⅰカ</v>
      </c>
      <c r="C7" s="35" t="s">
        <v>24</v>
      </c>
      <c r="D7" s="35" t="s">
        <v>48</v>
      </c>
      <c r="E7" s="35" t="s">
        <v>20</v>
      </c>
      <c r="F7" s="38">
        <f>48700-18000</f>
        <v>30700</v>
      </c>
      <c r="G7" s="39" t="s">
        <v>29</v>
      </c>
      <c r="H7" s="40">
        <f t="shared" si="1"/>
        <v>30700</v>
      </c>
      <c r="I7" s="40">
        <f t="shared" si="2"/>
        <v>25500</v>
      </c>
      <c r="J7" s="40">
        <f t="shared" si="3"/>
        <v>20400</v>
      </c>
      <c r="K7" s="40">
        <f t="shared" si="4"/>
        <v>15300</v>
      </c>
    </row>
    <row r="8" spans="1:16" ht="18.75" customHeight="1">
      <c r="A8" s="67"/>
      <c r="B8" s="35" t="str">
        <f t="shared" si="0"/>
        <v>Ⅱア</v>
      </c>
      <c r="C8" s="35" t="s">
        <v>27</v>
      </c>
      <c r="D8" s="35" t="s">
        <v>49</v>
      </c>
      <c r="E8" s="35" t="s">
        <v>16</v>
      </c>
      <c r="F8" s="38">
        <v>48700</v>
      </c>
      <c r="G8" s="39" t="s">
        <v>29</v>
      </c>
      <c r="H8" s="40">
        <f t="shared" si="1"/>
        <v>48700</v>
      </c>
      <c r="I8" s="40">
        <f t="shared" si="2"/>
        <v>40500</v>
      </c>
      <c r="J8" s="40">
        <f t="shared" si="3"/>
        <v>32400</v>
      </c>
      <c r="K8" s="40">
        <f t="shared" si="4"/>
        <v>24300</v>
      </c>
    </row>
    <row r="9" spans="1:16">
      <c r="A9" s="67"/>
      <c r="B9" s="35" t="str">
        <f t="shared" si="0"/>
        <v>Ⅱイ</v>
      </c>
      <c r="C9" s="35" t="s">
        <v>27</v>
      </c>
      <c r="D9" s="35" t="s">
        <v>50</v>
      </c>
      <c r="E9" s="41" t="s">
        <v>31</v>
      </c>
      <c r="F9" s="38">
        <v>48700</v>
      </c>
      <c r="G9" s="39" t="s">
        <v>29</v>
      </c>
      <c r="H9" s="40">
        <f t="shared" si="1"/>
        <v>48700</v>
      </c>
      <c r="I9" s="40">
        <f t="shared" si="2"/>
        <v>40500</v>
      </c>
      <c r="J9" s="40">
        <f t="shared" si="3"/>
        <v>32400</v>
      </c>
      <c r="K9" s="40">
        <f t="shared" si="4"/>
        <v>24300</v>
      </c>
    </row>
    <row r="10" spans="1:16">
      <c r="A10" s="67"/>
      <c r="B10" s="35" t="str">
        <f t="shared" si="0"/>
        <v>Ⅱウ</v>
      </c>
      <c r="C10" s="35" t="s">
        <v>27</v>
      </c>
      <c r="D10" s="35" t="s">
        <v>45</v>
      </c>
      <c r="E10" s="41" t="s">
        <v>32</v>
      </c>
      <c r="F10" s="38">
        <v>48700</v>
      </c>
      <c r="G10" s="39" t="s">
        <v>29</v>
      </c>
      <c r="H10" s="40">
        <f t="shared" si="1"/>
        <v>48700</v>
      </c>
      <c r="I10" s="40">
        <f t="shared" si="2"/>
        <v>40500</v>
      </c>
      <c r="J10" s="40">
        <f t="shared" si="3"/>
        <v>32400</v>
      </c>
      <c r="K10" s="40">
        <f t="shared" si="4"/>
        <v>24300</v>
      </c>
    </row>
    <row r="11" spans="1:16">
      <c r="A11" s="67"/>
      <c r="B11" s="35" t="str">
        <f t="shared" si="0"/>
        <v>Ⅱエ</v>
      </c>
      <c r="C11" s="35" t="s">
        <v>27</v>
      </c>
      <c r="D11" s="35" t="s">
        <v>46</v>
      </c>
      <c r="E11" s="35" t="s">
        <v>21</v>
      </c>
      <c r="F11" s="38">
        <v>48700</v>
      </c>
      <c r="G11" s="39" t="s">
        <v>29</v>
      </c>
      <c r="H11" s="40">
        <f t="shared" si="1"/>
        <v>48700</v>
      </c>
      <c r="I11" s="40">
        <f t="shared" si="2"/>
        <v>40500</v>
      </c>
      <c r="J11" s="40">
        <f t="shared" si="3"/>
        <v>32400</v>
      </c>
      <c r="K11" s="40">
        <f t="shared" si="4"/>
        <v>24300</v>
      </c>
      <c r="N11" s="42"/>
    </row>
    <row r="12" spans="1:16">
      <c r="A12" s="67"/>
      <c r="B12" s="35" t="str">
        <f t="shared" si="0"/>
        <v>Ⅱオ</v>
      </c>
      <c r="C12" s="35" t="s">
        <v>27</v>
      </c>
      <c r="D12" s="35" t="s">
        <v>47</v>
      </c>
      <c r="E12" s="35" t="s">
        <v>22</v>
      </c>
      <c r="F12" s="38">
        <v>48700</v>
      </c>
      <c r="G12" s="39" t="s">
        <v>29</v>
      </c>
      <c r="H12" s="40">
        <f t="shared" si="1"/>
        <v>48700</v>
      </c>
      <c r="I12" s="40">
        <f t="shared" si="2"/>
        <v>40500</v>
      </c>
      <c r="J12" s="40">
        <f t="shared" si="3"/>
        <v>32400</v>
      </c>
      <c r="K12" s="40">
        <f t="shared" si="4"/>
        <v>24300</v>
      </c>
    </row>
    <row r="13" spans="1:16">
      <c r="A13" s="68"/>
      <c r="B13" s="35" t="str">
        <f t="shared" si="0"/>
        <v>Ⅱカ</v>
      </c>
      <c r="C13" s="35" t="s">
        <v>27</v>
      </c>
      <c r="D13" s="35" t="s">
        <v>48</v>
      </c>
      <c r="E13" s="35" t="s">
        <v>23</v>
      </c>
      <c r="F13" s="38">
        <v>48700</v>
      </c>
      <c r="G13" s="39" t="s">
        <v>29</v>
      </c>
      <c r="H13" s="40">
        <f t="shared" si="1"/>
        <v>48700</v>
      </c>
      <c r="I13" s="40">
        <f t="shared" si="2"/>
        <v>40500</v>
      </c>
      <c r="J13" s="40">
        <f t="shared" si="3"/>
        <v>32400</v>
      </c>
      <c r="K13" s="40">
        <f t="shared" si="4"/>
        <v>24300</v>
      </c>
    </row>
    <row r="14" spans="1:16" ht="18.75" customHeight="1">
      <c r="A14" s="66" t="s">
        <v>96</v>
      </c>
      <c r="B14" s="35" t="str">
        <f t="shared" ref="B14:B17" si="5">_xlfn.CONCAT(C14:D14)</f>
        <v>Ⅲア</v>
      </c>
      <c r="C14" s="35" t="s">
        <v>34</v>
      </c>
      <c r="D14" s="35" t="s">
        <v>7</v>
      </c>
      <c r="E14" s="35" t="s">
        <v>81</v>
      </c>
      <c r="F14" s="38">
        <v>423000</v>
      </c>
      <c r="G14" s="39" t="s">
        <v>30</v>
      </c>
      <c r="H14" s="40">
        <f t="shared" ref="H14:H17" si="6">F14</f>
        <v>423000</v>
      </c>
      <c r="I14" s="40">
        <f t="shared" si="2"/>
        <v>352500</v>
      </c>
      <c r="J14" s="40">
        <f t="shared" si="3"/>
        <v>282000</v>
      </c>
      <c r="K14" s="40">
        <f t="shared" si="4"/>
        <v>211500</v>
      </c>
    </row>
    <row r="15" spans="1:16">
      <c r="A15" s="67"/>
      <c r="B15" s="35" t="str">
        <f t="shared" si="5"/>
        <v>Ⅲイ</v>
      </c>
      <c r="C15" s="35" t="s">
        <v>34</v>
      </c>
      <c r="D15" s="35" t="s">
        <v>9</v>
      </c>
      <c r="E15" s="35" t="s">
        <v>82</v>
      </c>
      <c r="F15" s="38">
        <v>423000</v>
      </c>
      <c r="G15" s="39" t="s">
        <v>30</v>
      </c>
      <c r="H15" s="40">
        <f t="shared" si="6"/>
        <v>423000</v>
      </c>
      <c r="I15" s="40">
        <f t="shared" si="2"/>
        <v>352500</v>
      </c>
      <c r="J15" s="40">
        <f t="shared" si="3"/>
        <v>282000</v>
      </c>
      <c r="K15" s="40">
        <f t="shared" si="4"/>
        <v>211500</v>
      </c>
    </row>
    <row r="16" spans="1:16">
      <c r="A16" s="67"/>
      <c r="B16" s="35" t="str">
        <f t="shared" si="5"/>
        <v>Ⅲウ</v>
      </c>
      <c r="C16" s="35" t="s">
        <v>34</v>
      </c>
      <c r="D16" s="35" t="s">
        <v>10</v>
      </c>
      <c r="E16" s="35" t="s">
        <v>83</v>
      </c>
      <c r="F16" s="38">
        <v>423000</v>
      </c>
      <c r="G16" s="39" t="s">
        <v>30</v>
      </c>
      <c r="H16" s="40">
        <f t="shared" si="6"/>
        <v>423000</v>
      </c>
      <c r="I16" s="40">
        <f t="shared" si="2"/>
        <v>352500</v>
      </c>
      <c r="J16" s="40">
        <f t="shared" si="3"/>
        <v>282000</v>
      </c>
      <c r="K16" s="40">
        <f t="shared" si="4"/>
        <v>211500</v>
      </c>
    </row>
    <row r="17" spans="1:11">
      <c r="A17" s="67"/>
      <c r="B17" s="35" t="str">
        <f t="shared" si="5"/>
        <v>Ⅲエ</v>
      </c>
      <c r="C17" s="35" t="s">
        <v>34</v>
      </c>
      <c r="D17" s="35" t="s">
        <v>11</v>
      </c>
      <c r="E17" s="35" t="s">
        <v>84</v>
      </c>
      <c r="F17" s="38">
        <v>423000</v>
      </c>
      <c r="G17" s="39" t="s">
        <v>30</v>
      </c>
      <c r="H17" s="40">
        <f t="shared" si="6"/>
        <v>423000</v>
      </c>
      <c r="I17" s="40">
        <f t="shared" si="2"/>
        <v>352500</v>
      </c>
      <c r="J17" s="40">
        <f t="shared" si="3"/>
        <v>282000</v>
      </c>
      <c r="K17" s="40">
        <f t="shared" si="4"/>
        <v>211500</v>
      </c>
    </row>
    <row r="18" spans="1:11" ht="18.75" customHeight="1">
      <c r="A18" s="67"/>
      <c r="B18" s="35" t="str">
        <f t="shared" si="0"/>
        <v>Ⅳア</v>
      </c>
      <c r="C18" s="35" t="s">
        <v>51</v>
      </c>
      <c r="D18" s="35" t="s">
        <v>7</v>
      </c>
      <c r="E18" s="35" t="s">
        <v>85</v>
      </c>
      <c r="F18" s="38">
        <v>82500</v>
      </c>
      <c r="G18" s="39" t="s">
        <v>30</v>
      </c>
      <c r="H18" s="40">
        <f t="shared" si="1"/>
        <v>82500</v>
      </c>
      <c r="I18" s="40">
        <f t="shared" si="2"/>
        <v>68700</v>
      </c>
      <c r="J18" s="40">
        <f t="shared" si="3"/>
        <v>55000</v>
      </c>
      <c r="K18" s="40">
        <f t="shared" si="4"/>
        <v>41200</v>
      </c>
    </row>
    <row r="19" spans="1:11">
      <c r="A19" s="67"/>
      <c r="B19" s="35" t="str">
        <f t="shared" si="0"/>
        <v>Ⅳイ</v>
      </c>
      <c r="C19" s="35" t="s">
        <v>51</v>
      </c>
      <c r="D19" s="35" t="s">
        <v>9</v>
      </c>
      <c r="E19" s="35" t="s">
        <v>86</v>
      </c>
      <c r="F19" s="38">
        <v>82500</v>
      </c>
      <c r="G19" s="39" t="s">
        <v>30</v>
      </c>
      <c r="H19" s="40">
        <f t="shared" si="1"/>
        <v>82500</v>
      </c>
      <c r="I19" s="40">
        <f t="shared" si="2"/>
        <v>68700</v>
      </c>
      <c r="J19" s="40">
        <f t="shared" si="3"/>
        <v>55000</v>
      </c>
      <c r="K19" s="40">
        <f t="shared" si="4"/>
        <v>41200</v>
      </c>
    </row>
    <row r="20" spans="1:11">
      <c r="A20" s="67"/>
      <c r="B20" s="35" t="str">
        <f t="shared" si="0"/>
        <v>Ⅳウ</v>
      </c>
      <c r="C20" s="35" t="s">
        <v>51</v>
      </c>
      <c r="D20" s="35" t="s">
        <v>10</v>
      </c>
      <c r="E20" s="35" t="s">
        <v>87</v>
      </c>
      <c r="F20" s="38">
        <v>82500</v>
      </c>
      <c r="G20" s="39" t="s">
        <v>30</v>
      </c>
      <c r="H20" s="40">
        <f t="shared" si="1"/>
        <v>82500</v>
      </c>
      <c r="I20" s="40">
        <f t="shared" si="2"/>
        <v>68700</v>
      </c>
      <c r="J20" s="40">
        <f t="shared" si="3"/>
        <v>55000</v>
      </c>
      <c r="K20" s="40">
        <f t="shared" si="4"/>
        <v>41200</v>
      </c>
    </row>
    <row r="21" spans="1:11">
      <c r="A21" s="68"/>
      <c r="B21" s="35" t="str">
        <f t="shared" si="0"/>
        <v>Ⅳエ</v>
      </c>
      <c r="C21" s="35" t="s">
        <v>51</v>
      </c>
      <c r="D21" s="35" t="s">
        <v>11</v>
      </c>
      <c r="E21" s="35" t="s">
        <v>88</v>
      </c>
      <c r="F21" s="38">
        <v>82500</v>
      </c>
      <c r="G21" s="39" t="s">
        <v>30</v>
      </c>
      <c r="H21" s="40">
        <f t="shared" si="1"/>
        <v>82500</v>
      </c>
      <c r="I21" s="40">
        <f t="shared" si="2"/>
        <v>68700</v>
      </c>
      <c r="J21" s="40">
        <f t="shared" si="3"/>
        <v>55000</v>
      </c>
      <c r="K21" s="40">
        <f t="shared" si="4"/>
        <v>41200</v>
      </c>
    </row>
    <row r="22" spans="1:11" ht="18.75" customHeight="1">
      <c r="A22" s="66" t="s">
        <v>33</v>
      </c>
      <c r="B22" s="35" t="str">
        <f t="shared" si="0"/>
        <v>Ⅴア</v>
      </c>
      <c r="C22" s="35" t="s">
        <v>80</v>
      </c>
      <c r="D22" s="35" t="s">
        <v>7</v>
      </c>
      <c r="E22" s="35" t="s">
        <v>35</v>
      </c>
      <c r="F22" s="38">
        <v>4100</v>
      </c>
      <c r="G22" s="39" t="s">
        <v>30</v>
      </c>
      <c r="H22" s="40">
        <f t="shared" si="1"/>
        <v>4100</v>
      </c>
      <c r="I22" s="40">
        <f t="shared" si="2"/>
        <v>3400</v>
      </c>
      <c r="J22" s="40">
        <f t="shared" si="3"/>
        <v>2700</v>
      </c>
      <c r="K22" s="40">
        <f t="shared" si="4"/>
        <v>2000</v>
      </c>
    </row>
    <row r="23" spans="1:11">
      <c r="A23" s="67"/>
      <c r="B23" s="35" t="str">
        <f t="shared" si="0"/>
        <v>Ⅴイ</v>
      </c>
      <c r="C23" s="35" t="s">
        <v>80</v>
      </c>
      <c r="D23" s="35" t="s">
        <v>9</v>
      </c>
      <c r="E23" s="35" t="s">
        <v>36</v>
      </c>
      <c r="F23" s="38">
        <v>4100</v>
      </c>
      <c r="G23" s="39" t="s">
        <v>30</v>
      </c>
      <c r="H23" s="40">
        <f t="shared" si="1"/>
        <v>4100</v>
      </c>
      <c r="I23" s="40">
        <f t="shared" si="2"/>
        <v>3400</v>
      </c>
      <c r="J23" s="40">
        <f t="shared" si="3"/>
        <v>2700</v>
      </c>
      <c r="K23" s="40">
        <f t="shared" si="4"/>
        <v>2000</v>
      </c>
    </row>
    <row r="24" spans="1:11">
      <c r="A24" s="67"/>
      <c r="B24" s="35" t="str">
        <f t="shared" si="0"/>
        <v>Ⅴウ</v>
      </c>
      <c r="C24" s="35" t="s">
        <v>80</v>
      </c>
      <c r="D24" s="35" t="s">
        <v>10</v>
      </c>
      <c r="E24" s="35" t="s">
        <v>37</v>
      </c>
      <c r="F24" s="38">
        <v>4100</v>
      </c>
      <c r="G24" s="39" t="s">
        <v>30</v>
      </c>
      <c r="H24" s="40">
        <f t="shared" si="1"/>
        <v>4100</v>
      </c>
      <c r="I24" s="40">
        <f t="shared" si="2"/>
        <v>3400</v>
      </c>
      <c r="J24" s="40">
        <f t="shared" si="3"/>
        <v>2700</v>
      </c>
      <c r="K24" s="40">
        <f t="shared" si="4"/>
        <v>2000</v>
      </c>
    </row>
    <row r="25" spans="1:11">
      <c r="A25" s="67"/>
      <c r="B25" s="35" t="str">
        <f t="shared" si="0"/>
        <v>Ⅴエ</v>
      </c>
      <c r="C25" s="35" t="s">
        <v>80</v>
      </c>
      <c r="D25" s="35" t="s">
        <v>11</v>
      </c>
      <c r="E25" s="35" t="s">
        <v>38</v>
      </c>
      <c r="F25" s="38">
        <v>4100</v>
      </c>
      <c r="G25" s="39" t="s">
        <v>30</v>
      </c>
      <c r="H25" s="40">
        <f t="shared" si="1"/>
        <v>4100</v>
      </c>
      <c r="I25" s="40">
        <f t="shared" si="2"/>
        <v>3400</v>
      </c>
      <c r="J25" s="40">
        <f t="shared" si="3"/>
        <v>2700</v>
      </c>
      <c r="K25" s="40">
        <f t="shared" si="4"/>
        <v>2000</v>
      </c>
    </row>
    <row r="26" spans="1:11">
      <c r="A26" s="67"/>
      <c r="B26" s="35" t="str">
        <f t="shared" si="0"/>
        <v>Ⅴオ</v>
      </c>
      <c r="C26" s="35" t="s">
        <v>80</v>
      </c>
      <c r="D26" s="35" t="s">
        <v>12</v>
      </c>
      <c r="E26" s="35" t="s">
        <v>39</v>
      </c>
      <c r="F26" s="38">
        <v>4100</v>
      </c>
      <c r="G26" s="39" t="s">
        <v>30</v>
      </c>
      <c r="H26" s="40">
        <f t="shared" si="1"/>
        <v>4100</v>
      </c>
      <c r="I26" s="40">
        <f t="shared" si="2"/>
        <v>3400</v>
      </c>
      <c r="J26" s="40">
        <f t="shared" si="3"/>
        <v>2700</v>
      </c>
      <c r="K26" s="40">
        <f t="shared" si="4"/>
        <v>2000</v>
      </c>
    </row>
    <row r="27" spans="1:11">
      <c r="A27" s="67"/>
      <c r="B27" s="35" t="str">
        <f t="shared" si="0"/>
        <v>Ⅴカ</v>
      </c>
      <c r="C27" s="35" t="s">
        <v>80</v>
      </c>
      <c r="D27" s="35" t="s">
        <v>13</v>
      </c>
      <c r="E27" s="35" t="s">
        <v>40</v>
      </c>
      <c r="F27" s="38">
        <v>4100</v>
      </c>
      <c r="G27" s="39" t="s">
        <v>30</v>
      </c>
      <c r="H27" s="40">
        <f t="shared" si="1"/>
        <v>4100</v>
      </c>
      <c r="I27" s="40">
        <f t="shared" si="2"/>
        <v>3400</v>
      </c>
      <c r="J27" s="40">
        <f t="shared" si="3"/>
        <v>2700</v>
      </c>
      <c r="K27" s="40">
        <f t="shared" si="4"/>
        <v>2000</v>
      </c>
    </row>
    <row r="28" spans="1:11">
      <c r="A28" s="68"/>
      <c r="B28" s="35" t="str">
        <f t="shared" si="0"/>
        <v>Ⅴキ</v>
      </c>
      <c r="C28" s="35" t="s">
        <v>80</v>
      </c>
      <c r="D28" s="35" t="s">
        <v>14</v>
      </c>
      <c r="E28" s="35" t="s">
        <v>41</v>
      </c>
      <c r="F28" s="38">
        <v>4100</v>
      </c>
      <c r="G28" s="39" t="s">
        <v>30</v>
      </c>
      <c r="H28" s="40">
        <f t="shared" si="1"/>
        <v>4100</v>
      </c>
      <c r="I28" s="40">
        <f t="shared" si="2"/>
        <v>3400</v>
      </c>
      <c r="J28" s="40">
        <f t="shared" si="3"/>
        <v>2700</v>
      </c>
      <c r="K28" s="40">
        <f t="shared" si="4"/>
        <v>2000</v>
      </c>
    </row>
    <row r="31" spans="1:11">
      <c r="H31" s="42"/>
      <c r="I31" s="42"/>
      <c r="J31" s="42"/>
      <c r="K31" s="42"/>
    </row>
  </sheetData>
  <sheetProtection sheet="1" objects="1" scenarios="1" selectLockedCells="1"/>
  <mergeCells count="5">
    <mergeCell ref="F1:G1"/>
    <mergeCell ref="A1:B1"/>
    <mergeCell ref="A22:A28"/>
    <mergeCell ref="A2:A13"/>
    <mergeCell ref="A14:A21"/>
  </mergeCells>
  <phoneticPr fontId="5"/>
  <pageMargins left="0.7" right="0.7" top="0.75" bottom="0.75" header="0.3" footer="0.3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事業所一覧</vt:lpstr>
      <vt:lpstr>記入例</vt:lpstr>
      <vt:lpstr>基準額一覧</vt:lpstr>
      <vt:lpstr>基準額一覧!Print_Area</vt:lpstr>
      <vt:lpstr>記入例!Print_Area</vt:lpstr>
      <vt:lpstr>事業所一覧!Print_Area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圭介</dc:creator>
  <cp:lastModifiedBy>00077178</cp:lastModifiedBy>
  <cp:lastPrinted>2026-01-29T01:28:50Z</cp:lastPrinted>
  <dcterms:created xsi:type="dcterms:W3CDTF">2015-06-05T18:19:34Z</dcterms:created>
  <dcterms:modified xsi:type="dcterms:W3CDTF">2026-01-29T05:00:27Z</dcterms:modified>
</cp:coreProperties>
</file>